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1570" windowHeight="7425"/>
  </bookViews>
  <sheets>
    <sheet name="рейтинг МО на 01.10.2020" sheetId="9" r:id="rId1"/>
    <sheet name="ЭЛН на 01.10.2020" sheetId="8" r:id="rId2"/>
    <sheet name="ИПРА" sheetId="10" r:id="rId3"/>
    <sheet name="телемедицинские консультации" sheetId="7" r:id="rId4"/>
    <sheet name="МСЭ" sheetId="20" r:id="rId5"/>
    <sheet name="057 0101-3009 Направления" sheetId="17" r:id="rId6"/>
    <sheet name="Госпитализации 01.01.-30.09" sheetId="18" r:id="rId7"/>
    <sheet name="Лист1" sheetId="19" r:id="rId8"/>
  </sheets>
  <definedNames>
    <definedName name="_xlnm._FilterDatabase" localSheetId="2" hidden="1">ИПРА!$A$2:$J$64</definedName>
    <definedName name="_xlnm._FilterDatabase" localSheetId="4" hidden="1">МСЭ!$A$4:$R$77</definedName>
    <definedName name="_xlnm._FilterDatabase" localSheetId="0" hidden="1">'рейтинг МО на 01.10.2020'!$A$3:$F$106</definedName>
    <definedName name="_xlnm._FilterDatabase" localSheetId="3" hidden="1">'телемедицинские консультации'!$A$4:$AQ$4</definedName>
    <definedName name="_xlnm._FilterDatabase" localSheetId="1" hidden="1">'ЭЛН на 01.10.2020'!$A$4:$Q$4</definedName>
    <definedName name="_xlnm.Print_Titles" localSheetId="4">МСЭ!$2:$4</definedName>
    <definedName name="_xlnm.Print_Titles" localSheetId="0">'рейтинг МО на 01.10.2020'!$2:$2</definedName>
    <definedName name="_xlnm.Print_Area" localSheetId="4">МСЭ!$B$1:$O$77</definedName>
    <definedName name="стат" localSheetId="0">#REF!</definedName>
    <definedName name="стат">#REF!</definedName>
    <definedName name="ЭЛЛН" localSheetId="0">#REF!</definedName>
    <definedName name="ЭЛЛН">#REF!</definedName>
  </definedNames>
  <calcPr calcId="145621" refMode="R1C1"/>
</workbook>
</file>

<file path=xl/calcChain.xml><?xml version="1.0" encoding="utf-8"?>
<calcChain xmlns="http://schemas.openxmlformats.org/spreadsheetml/2006/main"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5" i="9"/>
  <c r="D5" i="9"/>
  <c r="BG6" i="7" l="1"/>
  <c r="BG7" i="7"/>
  <c r="BG8" i="7"/>
  <c r="BG9" i="7"/>
  <c r="BG10" i="7"/>
  <c r="BG11" i="7"/>
  <c r="BG12" i="7"/>
  <c r="BG13" i="7"/>
  <c r="BG14" i="7"/>
  <c r="BG15" i="7"/>
  <c r="BG16" i="7"/>
  <c r="BG17" i="7"/>
  <c r="BG18" i="7"/>
  <c r="BG5" i="7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Q31" i="8" l="1"/>
  <c r="Q89" i="8"/>
  <c r="Q71" i="8"/>
  <c r="Q27" i="8"/>
  <c r="Q72" i="8"/>
  <c r="Q96" i="8"/>
  <c r="Q29" i="8"/>
  <c r="Q76" i="8"/>
  <c r="Q23" i="8"/>
  <c r="Q78" i="8"/>
  <c r="Q32" i="8"/>
  <c r="Q50" i="8"/>
  <c r="Q74" i="8"/>
  <c r="Q60" i="8"/>
  <c r="Q46" i="8"/>
  <c r="Q67" i="8"/>
  <c r="Q61" i="8"/>
  <c r="Q17" i="8"/>
  <c r="Q22" i="8"/>
  <c r="Q33" i="8"/>
  <c r="Q47" i="8"/>
  <c r="Q37" i="8"/>
  <c r="Q95" i="8"/>
  <c r="Q79" i="8"/>
  <c r="Q34" i="8"/>
  <c r="Q63" i="8"/>
  <c r="Q6" i="8"/>
  <c r="Q7" i="8"/>
  <c r="Q75" i="8"/>
  <c r="Q9" i="8"/>
  <c r="Q38" i="8"/>
  <c r="Q52" i="8"/>
  <c r="Q10" i="8"/>
  <c r="Q16" i="8"/>
  <c r="Q24" i="8"/>
  <c r="Q8" i="8"/>
  <c r="Q19" i="8"/>
  <c r="Q15" i="8"/>
  <c r="Q13" i="8"/>
  <c r="Q42" i="8"/>
  <c r="Q18" i="8"/>
  <c r="Q69" i="8"/>
  <c r="Q80" i="8"/>
  <c r="Q12" i="8"/>
  <c r="Q25" i="8"/>
  <c r="Q11" i="8"/>
  <c r="Q21" i="8"/>
  <c r="Q20" i="8"/>
  <c r="Q86" i="8"/>
  <c r="Q40" i="8"/>
  <c r="Q45" i="8"/>
  <c r="Q35" i="8"/>
  <c r="Q94" i="8"/>
  <c r="Q5" i="8"/>
  <c r="Q48" i="8"/>
  <c r="Q26" i="8"/>
  <c r="Q36" i="8"/>
  <c r="Q73" i="8"/>
  <c r="Q14" i="8"/>
  <c r="Q51" i="8"/>
  <c r="Q83" i="8"/>
  <c r="Q81" i="8"/>
  <c r="Q82" i="8"/>
  <c r="Q100" i="8"/>
  <c r="Q43" i="8"/>
  <c r="Q85" i="8"/>
  <c r="Q92" i="8"/>
  <c r="Q77" i="8"/>
  <c r="Q98" i="8"/>
  <c r="Q84" i="8"/>
  <c r="Q59" i="8"/>
  <c r="Q91" i="8"/>
  <c r="Q64" i="8"/>
  <c r="Q56" i="8"/>
  <c r="Q65" i="8"/>
  <c r="Q44" i="8"/>
  <c r="Q93" i="8"/>
  <c r="Q66" i="8"/>
  <c r="Q102" i="8"/>
  <c r="Q30" i="8"/>
  <c r="Q57" i="8"/>
  <c r="Q53" i="8"/>
  <c r="Q68" i="8"/>
  <c r="Q54" i="8"/>
  <c r="Q88" i="8"/>
  <c r="Q28" i="8"/>
  <c r="Q99" i="8"/>
  <c r="Q90" i="8"/>
  <c r="Q97" i="8"/>
  <c r="Q39" i="8"/>
  <c r="Q55" i="8"/>
  <c r="Q41" i="8"/>
  <c r="Q49" i="8"/>
  <c r="Q87" i="8"/>
  <c r="Q58" i="8"/>
  <c r="Q101" i="8"/>
  <c r="Q62" i="8"/>
  <c r="Q70" i="8"/>
  <c r="G77" i="20" l="1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F4" i="20" s="1"/>
  <c r="G69" i="20"/>
  <c r="F69" i="20"/>
  <c r="G68" i="20"/>
  <c r="F68" i="20"/>
  <c r="G67" i="20"/>
  <c r="F67" i="20"/>
  <c r="N66" i="20"/>
  <c r="G66" i="20"/>
  <c r="F66" i="20"/>
  <c r="N65" i="20"/>
  <c r="G65" i="20"/>
  <c r="F65" i="20"/>
  <c r="N64" i="20"/>
  <c r="G64" i="20"/>
  <c r="F64" i="20"/>
  <c r="N63" i="20"/>
  <c r="G63" i="20"/>
  <c r="F63" i="20"/>
  <c r="N62" i="20"/>
  <c r="G62" i="20"/>
  <c r="F62" i="20"/>
  <c r="N61" i="20"/>
  <c r="G61" i="20"/>
  <c r="F61" i="20"/>
  <c r="N60" i="20"/>
  <c r="G60" i="20"/>
  <c r="F60" i="20"/>
  <c r="N59" i="20"/>
  <c r="G59" i="20"/>
  <c r="F59" i="20"/>
  <c r="N58" i="20"/>
  <c r="G58" i="20"/>
  <c r="F58" i="20"/>
  <c r="N57" i="20"/>
  <c r="G57" i="20"/>
  <c r="F57" i="20"/>
  <c r="N56" i="20"/>
  <c r="G56" i="20"/>
  <c r="F56" i="20"/>
  <c r="N55" i="20"/>
  <c r="G55" i="20"/>
  <c r="F55" i="20"/>
  <c r="N54" i="20"/>
  <c r="G54" i="20"/>
  <c r="F54" i="20"/>
  <c r="N53" i="20"/>
  <c r="G53" i="20"/>
  <c r="F53" i="20"/>
  <c r="N52" i="20"/>
  <c r="G52" i="20"/>
  <c r="F52" i="20"/>
  <c r="N51" i="20"/>
  <c r="G51" i="20"/>
  <c r="F51" i="20"/>
  <c r="N50" i="20"/>
  <c r="G50" i="20"/>
  <c r="F50" i="20"/>
  <c r="N49" i="20"/>
  <c r="G49" i="20"/>
  <c r="F49" i="20"/>
  <c r="N48" i="20"/>
  <c r="G48" i="20"/>
  <c r="F48" i="20"/>
  <c r="N47" i="20"/>
  <c r="G47" i="20"/>
  <c r="F47" i="20"/>
  <c r="N46" i="20"/>
  <c r="G46" i="20"/>
  <c r="F46" i="20"/>
  <c r="N45" i="20"/>
  <c r="G45" i="20"/>
  <c r="F45" i="20"/>
  <c r="N44" i="20"/>
  <c r="G44" i="20"/>
  <c r="F44" i="20"/>
  <c r="N43" i="20"/>
  <c r="G43" i="20"/>
  <c r="F43" i="20"/>
  <c r="N42" i="20"/>
  <c r="G42" i="20"/>
  <c r="F42" i="20"/>
  <c r="N41" i="20"/>
  <c r="G41" i="20"/>
  <c r="F41" i="20"/>
  <c r="N40" i="20"/>
  <c r="G40" i="20"/>
  <c r="F40" i="20"/>
  <c r="N39" i="20"/>
  <c r="G39" i="20"/>
  <c r="F39" i="20"/>
  <c r="N38" i="20"/>
  <c r="G38" i="20"/>
  <c r="F38" i="20"/>
  <c r="N37" i="20"/>
  <c r="G37" i="20"/>
  <c r="F37" i="20"/>
  <c r="N36" i="20"/>
  <c r="G36" i="20"/>
  <c r="F36" i="20"/>
  <c r="N35" i="20"/>
  <c r="G35" i="20"/>
  <c r="F35" i="20"/>
  <c r="N34" i="20"/>
  <c r="G34" i="20"/>
  <c r="F34" i="20"/>
  <c r="N33" i="20"/>
  <c r="G33" i="20"/>
  <c r="F33" i="20"/>
  <c r="N32" i="20"/>
  <c r="G32" i="20"/>
  <c r="F32" i="20"/>
  <c r="N31" i="20"/>
  <c r="G31" i="20"/>
  <c r="F31" i="20"/>
  <c r="N30" i="20"/>
  <c r="G30" i="20"/>
  <c r="F30" i="20"/>
  <c r="N29" i="20"/>
  <c r="G29" i="20"/>
  <c r="F29" i="20"/>
  <c r="N28" i="20"/>
  <c r="G28" i="20"/>
  <c r="F28" i="20"/>
  <c r="N27" i="20"/>
  <c r="G27" i="20"/>
  <c r="F27" i="20"/>
  <c r="N26" i="20"/>
  <c r="G26" i="20"/>
  <c r="F26" i="20"/>
  <c r="N25" i="20"/>
  <c r="G25" i="20"/>
  <c r="F25" i="20"/>
  <c r="N24" i="20"/>
  <c r="G24" i="20"/>
  <c r="F24" i="20"/>
  <c r="N23" i="20"/>
  <c r="G23" i="20"/>
  <c r="F23" i="20"/>
  <c r="N22" i="20"/>
  <c r="G22" i="20"/>
  <c r="F22" i="20"/>
  <c r="N21" i="20"/>
  <c r="G21" i="20"/>
  <c r="F21" i="20"/>
  <c r="N20" i="20"/>
  <c r="G20" i="20"/>
  <c r="F20" i="20"/>
  <c r="N19" i="20"/>
  <c r="G19" i="20"/>
  <c r="F19" i="20"/>
  <c r="N18" i="20"/>
  <c r="G18" i="20"/>
  <c r="F18" i="20"/>
  <c r="N17" i="20"/>
  <c r="G17" i="20"/>
  <c r="F17" i="20"/>
  <c r="N16" i="20"/>
  <c r="G16" i="20"/>
  <c r="F16" i="20"/>
  <c r="N15" i="20"/>
  <c r="G15" i="20"/>
  <c r="F15" i="20"/>
  <c r="N14" i="20"/>
  <c r="G14" i="20"/>
  <c r="F14" i="20"/>
  <c r="N13" i="20"/>
  <c r="G13" i="20"/>
  <c r="F13" i="20"/>
  <c r="N12" i="20"/>
  <c r="G12" i="20"/>
  <c r="F12" i="20"/>
  <c r="N11" i="20"/>
  <c r="G11" i="20"/>
  <c r="F11" i="20"/>
  <c r="N10" i="20"/>
  <c r="G10" i="20"/>
  <c r="F10" i="20"/>
  <c r="N9" i="20"/>
  <c r="G9" i="20"/>
  <c r="F9" i="20"/>
  <c r="N8" i="20"/>
  <c r="G8" i="20"/>
  <c r="F8" i="20"/>
  <c r="N7" i="20"/>
  <c r="G7" i="20"/>
  <c r="F7" i="20"/>
  <c r="N6" i="20"/>
  <c r="G6" i="20"/>
  <c r="F6" i="20"/>
  <c r="N5" i="20"/>
  <c r="G5" i="20"/>
  <c r="G4" i="20" s="1"/>
  <c r="F5" i="20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M4" i="20"/>
  <c r="L4" i="20"/>
  <c r="K4" i="20"/>
  <c r="J4" i="20"/>
  <c r="I4" i="20"/>
  <c r="H4" i="20"/>
  <c r="E4" i="20"/>
  <c r="D4" i="20"/>
  <c r="M4" i="10" l="1"/>
  <c r="M64" i="10"/>
  <c r="M5" i="10"/>
  <c r="M6" i="10"/>
  <c r="M63" i="10"/>
  <c r="M62" i="10"/>
  <c r="M55" i="10"/>
  <c r="M31" i="10"/>
  <c r="M61" i="10"/>
  <c r="M25" i="10"/>
  <c r="M60" i="10"/>
  <c r="M59" i="10"/>
  <c r="M16" i="10"/>
  <c r="M58" i="10"/>
  <c r="M15" i="10"/>
  <c r="M57" i="10"/>
  <c r="M54" i="10"/>
  <c r="M3" i="10"/>
  <c r="M56" i="10"/>
  <c r="M8" i="10"/>
  <c r="M7" i="10"/>
  <c r="D9" i="9" l="1"/>
  <c r="D10" i="9"/>
  <c r="D34" i="9"/>
  <c r="D11" i="9"/>
  <c r="D12" i="9"/>
  <c r="D31" i="9"/>
  <c r="D30" i="9"/>
  <c r="D16" i="9"/>
  <c r="D32" i="9"/>
  <c r="D19" i="9"/>
  <c r="D7" i="9"/>
  <c r="D23" i="9"/>
  <c r="D6" i="9"/>
  <c r="D27" i="9"/>
  <c r="D13" i="9"/>
  <c r="D103" i="9"/>
  <c r="D26" i="9"/>
  <c r="D24" i="9"/>
  <c r="D40" i="9"/>
  <c r="D14" i="9"/>
  <c r="D93" i="9"/>
  <c r="D25" i="9"/>
  <c r="D66" i="9"/>
  <c r="D84" i="9"/>
  <c r="D20" i="9"/>
  <c r="D45" i="9"/>
  <c r="D57" i="9"/>
  <c r="D87" i="9"/>
  <c r="D48" i="9"/>
  <c r="D36" i="9"/>
  <c r="D33" i="9"/>
  <c r="D96" i="9"/>
  <c r="D39" i="9"/>
  <c r="D29" i="9"/>
  <c r="D53" i="9"/>
  <c r="D64" i="9"/>
  <c r="D18" i="9"/>
  <c r="D17" i="9"/>
  <c r="D46" i="9"/>
  <c r="D15" i="9"/>
  <c r="D21" i="9"/>
  <c r="D35" i="9"/>
  <c r="D54" i="9"/>
  <c r="D67" i="9"/>
  <c r="D42" i="9"/>
  <c r="D8" i="9"/>
  <c r="D49" i="9"/>
  <c r="D55" i="9"/>
  <c r="D58" i="9"/>
  <c r="D47" i="9"/>
  <c r="D43" i="9"/>
  <c r="D80" i="9"/>
  <c r="D85" i="9"/>
  <c r="D28" i="9"/>
  <c r="D50" i="9"/>
  <c r="D86" i="9"/>
  <c r="D52" i="9"/>
  <c r="D4" i="9"/>
  <c r="D88" i="9"/>
  <c r="D68" i="9"/>
  <c r="D44" i="9"/>
  <c r="D69" i="9"/>
  <c r="D60" i="9"/>
  <c r="D70" i="9"/>
  <c r="D71" i="9"/>
  <c r="D51" i="9"/>
  <c r="D72" i="9"/>
  <c r="D41" i="9"/>
  <c r="D95" i="9"/>
  <c r="D101" i="9"/>
  <c r="D59" i="9"/>
  <c r="D73" i="9"/>
  <c r="D62" i="9"/>
  <c r="D63" i="9"/>
  <c r="D74" i="9"/>
  <c r="D75" i="9"/>
  <c r="D77" i="9"/>
  <c r="D56" i="9"/>
  <c r="D22" i="9"/>
  <c r="D38" i="9"/>
  <c r="D37" i="9"/>
  <c r="D94" i="9"/>
  <c r="D79" i="9"/>
  <c r="D78" i="9"/>
  <c r="D81" i="9"/>
  <c r="D82" i="9"/>
  <c r="D76" i="9"/>
  <c r="D90" i="9"/>
  <c r="D65" i="9"/>
  <c r="D97" i="9"/>
  <c r="D83" i="9"/>
  <c r="D91" i="9"/>
  <c r="D104" i="9"/>
  <c r="D89" i="9"/>
  <c r="D98" i="9"/>
  <c r="D99" i="9"/>
  <c r="D100" i="9"/>
  <c r="D61" i="9"/>
  <c r="D102" i="9"/>
  <c r="D92" i="9"/>
  <c r="D106" i="9"/>
  <c r="D105" i="9"/>
  <c r="J89" i="8" l="1"/>
  <c r="J71" i="8"/>
  <c r="J27" i="8"/>
  <c r="J72" i="8"/>
  <c r="J96" i="8"/>
  <c r="J29" i="8"/>
  <c r="J76" i="8"/>
  <c r="J23" i="8"/>
  <c r="J78" i="8"/>
  <c r="J32" i="8"/>
  <c r="J50" i="8"/>
  <c r="J74" i="8"/>
  <c r="J60" i="8"/>
  <c r="J46" i="8"/>
  <c r="J67" i="8"/>
  <c r="J61" i="8"/>
  <c r="J17" i="8"/>
  <c r="J22" i="8"/>
  <c r="J33" i="8"/>
  <c r="J47" i="8"/>
  <c r="J37" i="8"/>
  <c r="J95" i="8"/>
  <c r="J79" i="8"/>
  <c r="J34" i="8"/>
  <c r="J63" i="8"/>
  <c r="J6" i="8"/>
  <c r="J7" i="8"/>
  <c r="J75" i="8"/>
  <c r="J9" i="8"/>
  <c r="J38" i="8"/>
  <c r="J52" i="8"/>
  <c r="J10" i="8"/>
  <c r="J16" i="8"/>
  <c r="J24" i="8"/>
  <c r="J8" i="8"/>
  <c r="J19" i="8"/>
  <c r="J15" i="8"/>
  <c r="J13" i="8"/>
  <c r="J42" i="8"/>
  <c r="J18" i="8"/>
  <c r="J69" i="8"/>
  <c r="J80" i="8"/>
  <c r="J12" i="8"/>
  <c r="J25" i="8"/>
  <c r="J11" i="8"/>
  <c r="J21" i="8"/>
  <c r="J20" i="8"/>
  <c r="J86" i="8"/>
  <c r="J40" i="8"/>
  <c r="J45" i="8"/>
  <c r="J35" i="8"/>
  <c r="J94" i="8"/>
  <c r="J5" i="8"/>
  <c r="J48" i="8"/>
  <c r="J26" i="8"/>
  <c r="J36" i="8"/>
  <c r="J73" i="8"/>
  <c r="J14" i="8"/>
  <c r="J51" i="8"/>
  <c r="J83" i="8"/>
  <c r="J81" i="8"/>
  <c r="J82" i="8"/>
  <c r="J100" i="8"/>
  <c r="J43" i="8"/>
  <c r="J85" i="8"/>
  <c r="J92" i="8"/>
  <c r="J77" i="8"/>
  <c r="J98" i="8"/>
  <c r="J84" i="8"/>
  <c r="J59" i="8"/>
  <c r="J91" i="8"/>
  <c r="J64" i="8"/>
  <c r="J56" i="8"/>
  <c r="J65" i="8"/>
  <c r="J44" i="8"/>
  <c r="J93" i="8"/>
  <c r="J66" i="8"/>
  <c r="J102" i="8"/>
  <c r="J30" i="8"/>
  <c r="J31" i="8"/>
  <c r="J57" i="8"/>
  <c r="J53" i="8"/>
  <c r="J68" i="8"/>
  <c r="J54" i="8"/>
  <c r="J88" i="8"/>
  <c r="J28" i="8"/>
  <c r="J99" i="8"/>
  <c r="J90" i="8"/>
  <c r="J97" i="8"/>
  <c r="J39" i="8"/>
  <c r="J55" i="8"/>
  <c r="J41" i="8"/>
  <c r="J49" i="8"/>
  <c r="J87" i="8"/>
  <c r="J58" i="8"/>
  <c r="J101" i="8"/>
  <c r="J62" i="8"/>
  <c r="J70" i="8"/>
  <c r="G70" i="8" l="1"/>
  <c r="G89" i="8"/>
  <c r="G71" i="8"/>
  <c r="G27" i="8"/>
  <c r="G72" i="8"/>
  <c r="G96" i="8"/>
  <c r="G29" i="8"/>
  <c r="G76" i="8"/>
  <c r="G23" i="8"/>
  <c r="G78" i="8"/>
  <c r="G32" i="8"/>
  <c r="G50" i="8"/>
  <c r="G74" i="8"/>
  <c r="G60" i="8"/>
  <c r="G46" i="8"/>
  <c r="G67" i="8"/>
  <c r="G61" i="8"/>
  <c r="G17" i="8"/>
  <c r="G22" i="8"/>
  <c r="G33" i="8"/>
  <c r="G47" i="8"/>
  <c r="G37" i="8"/>
  <c r="G95" i="8"/>
  <c r="G79" i="8"/>
  <c r="G34" i="8"/>
  <c r="G63" i="8"/>
  <c r="G6" i="8"/>
  <c r="G7" i="8"/>
  <c r="G75" i="8"/>
  <c r="G9" i="8"/>
  <c r="G38" i="8"/>
  <c r="G52" i="8"/>
  <c r="G10" i="8"/>
  <c r="G16" i="8"/>
  <c r="G24" i="8"/>
  <c r="G8" i="8"/>
  <c r="G15" i="8"/>
  <c r="G13" i="8"/>
  <c r="G42" i="8"/>
  <c r="G18" i="8"/>
  <c r="G69" i="8"/>
  <c r="G80" i="8"/>
  <c r="G12" i="8"/>
  <c r="G25" i="8"/>
  <c r="G11" i="8"/>
  <c r="G21" i="8"/>
  <c r="G20" i="8"/>
  <c r="G86" i="8"/>
  <c r="G40" i="8"/>
  <c r="G45" i="8"/>
  <c r="G35" i="8"/>
  <c r="G94" i="8"/>
  <c r="G5" i="8"/>
  <c r="G48" i="8"/>
  <c r="G26" i="8"/>
  <c r="G36" i="8"/>
  <c r="G73" i="8"/>
  <c r="G14" i="8"/>
  <c r="G51" i="8"/>
  <c r="G83" i="8"/>
  <c r="G81" i="8"/>
  <c r="G82" i="8"/>
  <c r="G100" i="8"/>
  <c r="G43" i="8"/>
  <c r="G85" i="8"/>
  <c r="G92" i="8"/>
  <c r="G77" i="8"/>
  <c r="G98" i="8"/>
  <c r="G84" i="8"/>
  <c r="G59" i="8"/>
  <c r="G91" i="8"/>
  <c r="G64" i="8"/>
  <c r="G56" i="8"/>
  <c r="G65" i="8"/>
  <c r="G44" i="8"/>
  <c r="G93" i="8"/>
  <c r="G66" i="8"/>
  <c r="G102" i="8"/>
  <c r="G30" i="8"/>
  <c r="G31" i="8"/>
  <c r="G57" i="8"/>
  <c r="G53" i="8"/>
  <c r="G68" i="8"/>
  <c r="G54" i="8"/>
  <c r="G88" i="8"/>
  <c r="G28" i="8"/>
  <c r="G99" i="8"/>
  <c r="G90" i="8"/>
  <c r="G97" i="8"/>
  <c r="G39" i="8"/>
  <c r="G55" i="8"/>
  <c r="G41" i="8"/>
  <c r="G49" i="8"/>
  <c r="G87" i="8"/>
  <c r="G58" i="8"/>
  <c r="G101" i="8"/>
  <c r="G62" i="8"/>
  <c r="G19" i="8"/>
  <c r="F50" i="10" l="1"/>
  <c r="F55" i="10"/>
  <c r="F3" i="10"/>
  <c r="F53" i="10"/>
  <c r="F49" i="10"/>
  <c r="F43" i="10"/>
  <c r="F5" i="10"/>
  <c r="F24" i="10"/>
  <c r="F17" i="10"/>
  <c r="F16" i="10"/>
  <c r="F58" i="10"/>
  <c r="F13" i="10"/>
  <c r="F11" i="10"/>
  <c r="F10" i="10"/>
  <c r="F56" i="10"/>
  <c r="F8" i="10"/>
  <c r="F64" i="10"/>
  <c r="F7" i="10"/>
  <c r="F54" i="10"/>
  <c r="F25" i="10"/>
  <c r="F27" i="10"/>
  <c r="D102" i="8"/>
  <c r="D75" i="8"/>
  <c r="D96" i="8"/>
  <c r="D91" i="8"/>
  <c r="D100" i="8"/>
  <c r="D84" i="8"/>
  <c r="D97" i="8"/>
  <c r="D101" i="8"/>
  <c r="D86" i="8"/>
  <c r="D92" i="8"/>
  <c r="D94" i="8"/>
  <c r="D64" i="8"/>
  <c r="D56" i="8"/>
  <c r="D74" i="8"/>
  <c r="D95" i="8"/>
  <c r="D85" i="8"/>
  <c r="D89" i="8"/>
  <c r="D78" i="8"/>
  <c r="D99" i="8"/>
  <c r="D90" i="8"/>
  <c r="D33" i="8"/>
  <c r="D79" i="8"/>
  <c r="D77" i="8"/>
  <c r="D83" i="8"/>
  <c r="D68" i="8"/>
  <c r="D63" i="8"/>
  <c r="D76" i="8"/>
  <c r="D73" i="8"/>
  <c r="D69" i="8"/>
  <c r="D39" i="8"/>
  <c r="D65" i="8"/>
  <c r="D53" i="8"/>
  <c r="D58" i="8"/>
  <c r="D98" i="8"/>
  <c r="D71" i="8"/>
  <c r="D45" i="8"/>
  <c r="D67" i="8"/>
  <c r="D54" i="8"/>
  <c r="D31" i="8"/>
  <c r="D72" i="8"/>
  <c r="D51" i="8"/>
  <c r="D82" i="8"/>
  <c r="D28" i="8"/>
  <c r="D62" i="8"/>
  <c r="D66" i="8"/>
  <c r="D26" i="8"/>
  <c r="D88" i="8"/>
  <c r="D70" i="8"/>
  <c r="D60" i="8"/>
  <c r="D35" i="8"/>
  <c r="D87" i="8"/>
  <c r="D50" i="8"/>
  <c r="D61" i="8"/>
  <c r="D36" i="8"/>
  <c r="D57" i="8"/>
  <c r="D59" i="8"/>
  <c r="D29" i="8"/>
  <c r="D46" i="8"/>
  <c r="D27" i="8"/>
  <c r="D93" i="8"/>
  <c r="D55" i="8"/>
  <c r="D47" i="8"/>
  <c r="D44" i="8"/>
  <c r="D15" i="8"/>
  <c r="D38" i="8"/>
  <c r="D52" i="8"/>
  <c r="D80" i="8"/>
  <c r="D22" i="8"/>
  <c r="D32" i="8"/>
  <c r="D34" i="8"/>
  <c r="D40" i="8"/>
  <c r="D23" i="8"/>
  <c r="D37" i="8"/>
  <c r="D20" i="8"/>
  <c r="D18" i="8"/>
  <c r="D42" i="8"/>
  <c r="D14" i="8"/>
  <c r="D17" i="8"/>
  <c r="D81" i="8"/>
  <c r="D16" i="8"/>
  <c r="D24" i="8"/>
  <c r="D30" i="8"/>
  <c r="D13" i="8"/>
  <c r="D21" i="8"/>
  <c r="D11" i="8"/>
  <c r="D8" i="8"/>
  <c r="D41" i="8"/>
  <c r="D12" i="8"/>
  <c r="D5" i="8"/>
  <c r="D6" i="8"/>
  <c r="D10" i="8"/>
  <c r="D7" i="8"/>
  <c r="D9" i="8"/>
  <c r="D43" i="8"/>
  <c r="D49" i="8"/>
  <c r="D48" i="8"/>
  <c r="D25" i="8"/>
  <c r="D19" i="8"/>
  <c r="AB10" i="7"/>
  <c r="M10" i="7"/>
  <c r="M15" i="7"/>
  <c r="AB7" i="7"/>
  <c r="M7" i="7"/>
  <c r="AB5" i="7"/>
  <c r="M5" i="7"/>
  <c r="AB9" i="7"/>
  <c r="M9" i="7"/>
  <c r="AB14" i="7"/>
  <c r="M14" i="7"/>
  <c r="AB11" i="7"/>
  <c r="M11" i="7"/>
  <c r="AB8" i="7"/>
  <c r="M8" i="7"/>
  <c r="M16" i="7"/>
  <c r="AB6" i="7"/>
  <c r="M6" i="7"/>
  <c r="AB13" i="7"/>
  <c r="M13" i="7"/>
  <c r="AB12" i="7"/>
  <c r="M12" i="7"/>
  <c r="A57" i="8" l="1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</calcChain>
</file>

<file path=xl/sharedStrings.xml><?xml version="1.0" encoding="utf-8"?>
<sst xmlns="http://schemas.openxmlformats.org/spreadsheetml/2006/main" count="829" uniqueCount="366">
  <si>
    <t>№пп</t>
  </si>
  <si>
    <t>Код МО</t>
  </si>
  <si>
    <t>Наименование МО</t>
  </si>
  <si>
    <t>Незакрытые и просроченные ИПРА, которые имеют установленный срок 
на 01.02.2020</t>
  </si>
  <si>
    <t>Незакрытые и просроченные ИПРА, которые имеют установленный срок 
на 01.03.2020</t>
  </si>
  <si>
    <t>динамика</t>
  </si>
  <si>
    <t>Незакрытые и просроченные ИПРА, которые имеют установленный срок 
на 01.04.2020</t>
  </si>
  <si>
    <t>Государственное бюджетное учреждение здравоохранения Самарской области "Новокуйбышевская центральная городская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</si>
  <si>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</si>
  <si>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"Кинельская центральная больница города и района"</t>
  </si>
  <si>
    <t>Государственное бюджетное учреждение здравоохранения Самарской области "Безенчукская центральная районная больница"</t>
  </si>
  <si>
    <t>Государственное бюджетное учреждение здравоохранения Самарской области "Самарская городская больница № 10"</t>
  </si>
  <si>
    <t>Государственное бюджетное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</si>
  <si>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</si>
  <si>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больница"</t>
  </si>
  <si>
    <t>Государственное бюджетное учреждение здравоохранения Самарской области "Борская центральная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</si>
  <si>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</si>
  <si>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</si>
  <si>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"Красноярская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</si>
  <si>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</si>
  <si>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 "Клявлинская центральная районная больница"</t>
  </si>
  <si>
    <t>Государственное бюджетное учреждение здравоохранения Самарской области "Нефтегорская центральная районная больница"</t>
  </si>
  <si>
    <t>Государственное бюджетное учреждение здравоохранения Самарской области "Пестравская центральная районная больница"</t>
  </si>
  <si>
    <t>Государственное бюджетное учреждение здравоохранения Самарской области "Похвистневская центральная больница города и района"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</si>
  <si>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</si>
  <si>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"Ставропольская центральная районная больница"</t>
  </si>
  <si>
    <t>Государственное бюджетное учреждение здравоохранения Самарской области "Сызранская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</si>
  <si>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</si>
  <si>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>Государственное бюджетное учреждение здравоохранения Самарской области "Хворостянская центральная районная больница"</t>
  </si>
  <si>
    <t>Государственное бюджетное учреждение здравоохранения Самарской области "Шигонская центральная районная больница"</t>
  </si>
  <si>
    <t>Государственное бюджетное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</si>
  <si>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"Жигулевская центральная городская больница"</t>
  </si>
  <si>
    <t>Государственное бюджетное учреждение здравоохранения Самарской области "Октябрьская центральная городская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</si>
  <si>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</si>
  <si>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Самарской области "Сызранская городская больница № 2"</t>
  </si>
  <si>
    <t>Государственное бюджетное учреждение здравоохранения Самарской области "Сызранская центральная городская больница"</t>
  </si>
  <si>
    <t>Государственное бюджетное учреждение здравоохранения Самарской области "Сызранский противотуберкулезный диспансер"</t>
  </si>
  <si>
    <t>Государственное бюджетное учреждение здравоохранения Самарской области "Сызранская городская поликлиника"</t>
  </si>
  <si>
    <t>Государственное бюджетное учреждение здравоохранения Самарской области "Тольяттинская городская клиническая больница № 2 имени В.В.Баныкина"</t>
  </si>
  <si>
    <t>Государственное бюджетное учреждение здравоохранения Самарской области "Тольяттинская городская поликлиника № 1"</t>
  </si>
  <si>
    <t>Государственное бюджетное учреждение здравоохранения Самарской области "Тольяттинская городская клиническая поликлиника № 3"</t>
  </si>
  <si>
    <t>Государственное бюджетное учреждение здравоохранения Самарской области "Тольяттинская городская поликлиника № 4"</t>
  </si>
  <si>
    <t>Государственное бюджетное учреждение здравоохранения Самарской области "Самарская городская поликлиника № 13 Железнодорожного района"</t>
  </si>
  <si>
    <t>Государственное бюджетное учреждение здравоохранения Самарской области "Самарская городская поликлиника №4 Кировского района"</t>
  </si>
  <si>
    <t>Государственное бюджетное учреждение здравоохранения Самарской области "Самарская городская клиническая больница № 8"</t>
  </si>
  <si>
    <t>Государственное бюджетное учреждение здравоохранения Самарской области "Самарская медико-санитарная часть № 5 Кировского района"</t>
  </si>
  <si>
    <t>Государственное бюджетное учреждение здравоохранения Самарской области "Самарская городская больница № 7"</t>
  </si>
  <si>
    <t>Государственное бюджетное учреждение здравоохранения Самарской области "Самарская городская поликлиника № 3"</t>
  </si>
  <si>
    <t>Государственное бюджетное учреждение здравоохранения Самарской области "Самарская городская больница № 4"</t>
  </si>
  <si>
    <t>Государственное бюджетное учреждение здравоохранения Самарской области "Самарская городская консультативно-диагностическая поликлиника № 14"</t>
  </si>
  <si>
    <t>Государственное бюджетное учреждение здравоохранения Самарской области "Самарская городская клиническая поликлиника № 15 Промышленного района"</t>
  </si>
  <si>
    <t>Государственное бюджетное учреждение здравоохранения Самарской области "Самарская городская поликлиника № 6 Промышленного района"</t>
  </si>
  <si>
    <t>Государственное бюджетное учреждение здравоохранения Самарской области "Самарская городская поликлиника № 1 Промышленного района"</t>
  </si>
  <si>
    <t>Государственное бюджетное учреждение здравоохранения Самарской области "Самарская городская поликлиника № 10 Советского района"</t>
  </si>
  <si>
    <t>Государственное бюджетное учреждение здравоохранения "Самарская областная клиническая больница № 2"</t>
  </si>
  <si>
    <t>Государственное бюджетное учреждение здравоохранения "Самарский областной клинический противотуберкулезный диспансер имени Н.В.Постникова"</t>
  </si>
  <si>
    <t>Государственное бюджетное учреждение здравоохранения "Самарский областной клинический кардиологический диспансер им. В.П. Полякова"</t>
  </si>
  <si>
    <t>Федеральное государственное бюджетное образовательное учреждение высшего образования "Самарский государственный медицинский университет" Министерства здравоохранения Российской Федерации</t>
  </si>
  <si>
    <t>Государственное бюджетное учреждение здравоохранения Самарской области "Волжская центральная районная больница"</t>
  </si>
  <si>
    <t>Государственное бюджетное учреждение здравоохранения Самарской области "Чапаевская центральная городская больница"</t>
  </si>
  <si>
    <t>Государственное бюджетное учреждение здравоохранения "Самарская областная клиническая психиатрическая больница"</t>
  </si>
  <si>
    <t>Государственное бюджетное учреждение здравоохранения Самарской области "Красноармейская центральная районная больница"</t>
  </si>
  <si>
    <t>Государственное бюджетное учреждение здравоохранения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</si>
  <si>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</si>
  <si>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учреждение здравоохранения Самарской области "Сызранский психоневрологический диспансер"</t>
  </si>
  <si>
    <t>Государственное бюджетное учреждение здравоохранения Самарской области "Тольяттинский психоневрологический диспансер"</t>
  </si>
  <si>
    <t>Государственное бюджетное учреждение здравоохранения Самарской области "Тольяттинская городская поликлиника № 2"</t>
  </si>
  <si>
    <t>Государственное бюджетное учреждение здравоохранения Самарской области "Самарская медико-санитарная часть № 2 Промышленного района"</t>
  </si>
  <si>
    <t>Незакрытые и просроченные ИПРА, которые имеют установленный срок на 01.06.2020</t>
  </si>
  <si>
    <t>№ п/п</t>
  </si>
  <si>
    <t>код МО</t>
  </si>
  <si>
    <t>Наименование медицинской организации</t>
  </si>
  <si>
    <t>всего БЛ 
2 месяца 2020</t>
  </si>
  <si>
    <t>Всего ББЛ 
2 месяца 2020</t>
  </si>
  <si>
    <t>Количество ЭЛН, выписанных в МИС 2 месяца 2020</t>
  </si>
  <si>
    <t>Государственное бюджетное учреждение здравоохранения Самарской области "Тольяттинский наркологический диспансер"</t>
  </si>
  <si>
    <t>Государственное бюджетное учреждение здравоохранения Самарской области "Тольяттинская стоматологическая поликлиника № 1"</t>
  </si>
  <si>
    <t>Государственное бюджетное учреждение здравоохранения "Самарский областной кожно-венерологический диспансер"</t>
  </si>
  <si>
    <t>Государственное бюджетное учреждение здравоохранения Самарской области "Самарская городская стоматологическая поликлиника № 1"</t>
  </si>
  <si>
    <t>Государственное бюджетное учреждение здравоохранения Самарской области "Новокуйбышевская стоматологическая поликлиника"</t>
  </si>
  <si>
    <t>Государственное бюджетное учреждение здравоохранения Самарской области "Тольяттинский лечебно-реабилитационный центр "Ариадна"</t>
  </si>
  <si>
    <t>Государственное бюджетное учреждение здравоохранения Самарской области "Сызранский наркологический диспансер"</t>
  </si>
  <si>
    <t>Государственное бюджетное учреждение здравоохранения Самарской области "Тольяттинский противотуберкулезный диспансер"</t>
  </si>
  <si>
    <t>Государственное бюджетное учреждение здравоохранения Самарской области "Тольяттинская городская детская больница № 1"</t>
  </si>
  <si>
    <t>Государственное бюджетное учреждение здравоохранения Самарской области "Сызранская городская больница № 3"</t>
  </si>
  <si>
    <t>Государственное бюджетное учреждение здравоохранения Самарской области "Сызранский кожно-венерологический диспансер"  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</si>
  <si>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</si>
  <si>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"Сызранская стоматологическая поликлиника"</t>
  </si>
  <si>
    <t>Государственное бюджетное учреждение здравоохранения Самарской области "Тольяттинская городская больница № 4"</t>
  </si>
  <si>
    <t>Государственное автономное учреждение здравоохранения Самарской области "Чапаевская стоматологическая поликлиника"</t>
  </si>
  <si>
    <t>Государственное бюджетное учреждение здравоохранения Самарской области "Самарская городская детская больница № 2"</t>
  </si>
  <si>
    <t>Государственное бюджетное учреждение здравоохранения Самарской области "Противотуберкулезный санаторий "Рачейка"</t>
  </si>
  <si>
    <t>Государственное бюджетное учреждение здравоохранения "Самарский областной клинический госпиталь для ветеранов войн"</t>
  </si>
  <si>
    <t>Государственное бюджетное учреждение здравоохранения Самарской области "Тольяттинская стоматологическая поликлиника № 3"</t>
  </si>
  <si>
    <t>Государственное бюджетное учреждение здравоохранения "Самарский областной клинический онкологический диспансер"</t>
  </si>
  <si>
    <t>Государственное бюджетное учреждение здравоохранения "Самарская областная клиническая больница им. В.Д. Середавина"</t>
  </si>
  <si>
    <t>Государственное бюджетное учреждение здравоохранения Самарской области "Тольяттинский кожно-венерологический диспансер"</t>
  </si>
  <si>
    <t>Государственное бюджетное учреждение здравоохранения "Самарский областной медицинский центр Династия"</t>
  </si>
  <si>
    <t>Государственное бюджетное учреждение здравоохранения "Самарская областная детская клиническая больница им. Н.Н.Ивановой"</t>
  </si>
  <si>
    <t>Государственное бюджетное учреждение здравоохранения Самарской области "Самарская городская клиническая больница № 1 имени Н.И.Пирогова"</t>
  </si>
  <si>
    <t>Государственное бюджетное учреждение здравоохранения Самарской области "Самарская стоматологическая поликлиника № 3"</t>
  </si>
  <si>
    <t>Государственное бюджетное учреждение здравоохранения Самарской области "Тольяттинская городская клиническая больница № 5"</t>
  </si>
  <si>
    <t>Государственное бюджетное учреждение здравоохранения Самарской области "Самарская стоматологическая поликлиника № 6"</t>
  </si>
  <si>
    <t>Государственное бюджетное учреждение здравоохранения Самарской области "Самарская городская больница № 6"</t>
  </si>
  <si>
    <t>Государственное бюджетное учреждение здравоохранения "Самарская областная клиническая стоматологическая поликлиника"</t>
  </si>
  <si>
    <t>Государственное бюджетное учреждение здравоохранения Самарской области "Самарская городская клиническая больница № 2 имени Н.А.Семашко"</t>
  </si>
  <si>
    <t>Государственное бюджетное учреждение здравоохранения "Самарская областная клиническая офтальмологическая больница им.Т.И.Ерошевского"</t>
  </si>
  <si>
    <t>Государственное бюджетное учреждение здравоохранения Самарской области "Самарская стоматологическая поликлиника № 5 Куйбышевского района"</t>
  </si>
  <si>
    <t>Государственное бюджетное учреждение здравоохранения Самарской области "Самарская городская поликлиника № 4 Кировского района"</t>
  </si>
  <si>
    <t>Государственное бюджетное учреждение здравоохранения Самарской области "Тольяттинская городская клиническая больница № 1"</t>
  </si>
  <si>
    <t>Государственное бюджетное учреждение здравоохранения "Самарский областной наркологический диспансер"</t>
  </si>
  <si>
    <t>Государственное бюджетное учреждение здравоохранения "Самарский областной клинический центр профилактики и борьбы со СПИД"</t>
  </si>
  <si>
    <t>Государственное бюджетное учреждение здравоохранения "Самарская областная детская инфекционная больница"</t>
  </si>
  <si>
    <t>Государственное бюджетное учреждение здравоохранения Самарской области "Самарская стоматологическая поликлиника № 2 Промышленного района"</t>
  </si>
  <si>
    <t>Государственное бюджетное учреждение здравоохранения Самарской области "Самарская детская стоматологическая поликлиника № 4 Промышленного района"</t>
  </si>
  <si>
    <t xml:space="preserve">код МО </t>
  </si>
  <si>
    <t>Количество проведенных консультаций с применением телемедицинских технологий 1 полугодие</t>
  </si>
  <si>
    <t>Количество проведенных консультаций с применением телемедицинских технологий на 01.08.2019</t>
  </si>
  <si>
    <t>Количество проведенных консультаций с применением телемедицинских технологий на 01.09.2019</t>
  </si>
  <si>
    <t>Количество проведенных консультаций с применением телемедицинских технологий на 01.02.2020</t>
  </si>
  <si>
    <t>Количество проведенных консультаций с применением телемедицинских технологий на 01.03.2020</t>
  </si>
  <si>
    <t>Количество проведенных консультаций с применением телемедицинских технологий на 01.04.2020</t>
  </si>
  <si>
    <t>всего</t>
  </si>
  <si>
    <t>плановых</t>
  </si>
  <si>
    <t>неотложных</t>
  </si>
  <si>
    <t>экстренных</t>
  </si>
  <si>
    <t>ОМС</t>
  </si>
  <si>
    <t xml:space="preserve">Мониторинг исполнения приказа  министерства здравоохранения Самарской области от 01.04.2019 №449 «Об организации выдачи государственными учреждениями здравоохранения, подведомственными министерству здравоохранения Самарской области, электронных листков нетрудоспособности».
</t>
  </si>
  <si>
    <t>рейтинг по всем показателям</t>
  </si>
  <si>
    <t>рейтинг по ИПРА</t>
  </si>
  <si>
    <t>рейтинг по ФТМК</t>
  </si>
  <si>
    <t>рейтинг по ЭЛН</t>
  </si>
  <si>
    <t>Государственное бюджетное учреждение здравоохранения Самарской области "Тольяттинский врачебно-физкультурный диспансер"</t>
  </si>
  <si>
    <t>Государственное бюджетное учреждение здравоохранения "Самарский областной детский санаторий "Юность"</t>
  </si>
  <si>
    <t>Государственное бюджетное учреждение здравоохранения Самарской области "Cанаторий "Самара"</t>
  </si>
  <si>
    <t>10 баллов</t>
  </si>
  <si>
    <t>7 баллов</t>
  </si>
  <si>
    <t>4 балла</t>
  </si>
  <si>
    <t>1 балл</t>
  </si>
  <si>
    <t>не принимает участие по НПА</t>
  </si>
  <si>
    <t>Количество проведенных консультаций с применением телемедицинских технологий на 01.06.2020</t>
  </si>
  <si>
    <t>Всего ББЛ 
5 месяцев 2020</t>
  </si>
  <si>
    <t>всего БЛ 
5 месяцев 2020</t>
  </si>
  <si>
    <t>Количество ЭЛН, выписанных в МИС за 5 месяцев 2020</t>
  </si>
  <si>
    <t>Доля ЭЛН от всех ЛН, %</t>
  </si>
  <si>
    <t>Количество проведенных консультаций с применением телемедицинских технологий на 01.07.2020</t>
  </si>
  <si>
    <t>всего БЛ 
6 месяцев 2020</t>
  </si>
  <si>
    <t>Всего ББЛ 
6 месяцев 2020</t>
  </si>
  <si>
    <t>Количество ЭЛН, выписанных в МИС за 6 месяцев 2020</t>
  </si>
  <si>
    <t>Незакрытые и просроченные ИПРА, которые имеют установленный срок на 01.07.2020</t>
  </si>
  <si>
    <t>код ЛПУ</t>
  </si>
  <si>
    <t>наименование Медицинской организации</t>
  </si>
  <si>
    <t xml:space="preserve">процент введения электронных направлений </t>
  </si>
  <si>
    <t xml:space="preserve">Примечание </t>
  </si>
  <si>
    <t>сформированных в ЕМИАС</t>
  </si>
  <si>
    <t>в т.ч. отосланных в РЭМД</t>
  </si>
  <si>
    <t>итого</t>
  </si>
  <si>
    <t>ГБУЗ СО «Тольяттинская городская поликлиника № 4»</t>
  </si>
  <si>
    <t>+</t>
  </si>
  <si>
    <t>ГБУЗ СО «Красноярская центральная районная больница»</t>
  </si>
  <si>
    <t>ГБУЗ СО «Тольяттинская городская поликлиника № 2»</t>
  </si>
  <si>
    <t>ГБУЗ СО «Тольяттинская городская клиническая поликлиника № 3»</t>
  </si>
  <si>
    <t>ГБУЗ СО «Челно-Вершинская центральная районная больница»</t>
  </si>
  <si>
    <t>ГБУЗ СО «Самарская городская поликлиника № 6 Промышленного района»</t>
  </si>
  <si>
    <t>ГБУЗ СО «Сызранская городская поликлиника»</t>
  </si>
  <si>
    <t>ГБУЗ СО «Пестравская центральная районная больница»</t>
  </si>
  <si>
    <t>ГБУЗ СО «Сызранская городская больница № 3»</t>
  </si>
  <si>
    <t>ГБУЗ СО «Сергиевская центральная районная больница»</t>
  </si>
  <si>
    <t>ГБУЗ СО  «Сызранская городская  больница № 2»</t>
  </si>
  <si>
    <t>ГБУЗ СО «Жигулевская центральная городская больница»</t>
  </si>
  <si>
    <t>ГБУЗ СО «Клявлинская центральная районная больница»</t>
  </si>
  <si>
    <t>ГБУЗ  СО «Чапаевская центральная городская  больница»</t>
  </si>
  <si>
    <t>ГБУЗ СО «Самарская городская клиническая больница № 8</t>
  </si>
  <si>
    <t>ГБУЗ СО «Самарская городская поликлиника № 3»</t>
  </si>
  <si>
    <t>ГБУЗ СО «Самарская городская поликлиника № 1 Промышленного района»</t>
  </si>
  <si>
    <t>ГБУЗ СО «Самарская городская  поликлиника №10» Советского района</t>
  </si>
  <si>
    <t>ГБУЗСО «Новокуйбышевская центральная городская больница»</t>
  </si>
  <si>
    <t>ГБУЗ СО «Самарская медико-санитарная часть № 5»</t>
  </si>
  <si>
    <t>ГБУЗ СО Сызранский психоневрологический диспансер»</t>
  </si>
  <si>
    <t xml:space="preserve"> ГБУЗ СО "Большеглушицкая центральная районная больница"</t>
  </si>
  <si>
    <t>ГБУЗ СО «Похвистневская центральная больница города и района»</t>
  </si>
  <si>
    <t>ГБУЗ СО «Самарская медико-санитарная часть № 2»</t>
  </si>
  <si>
    <t>ГБУЗ СО «Сызранская центральная городская больница»</t>
  </si>
  <si>
    <t>ГБУЗ СО «Красноармейская центральная районная больница»</t>
  </si>
  <si>
    <t>ГБУЗ СО «Камышлинская центральная районная больница»</t>
  </si>
  <si>
    <t>ГБУЗ СО «Самарская городская больница № 4»</t>
  </si>
  <si>
    <t>ГБУЗ  «Самарская областная клиническая больница № 2»</t>
  </si>
  <si>
    <t>ГБУЗ СО «Тольяттинская городская поликлиника № 1»</t>
  </si>
  <si>
    <t>ГБУЗ СО «Самарская городская поликлиника № 4 Кировского района»</t>
  </si>
  <si>
    <t>ГБУЗСО «Самарская городская  клиническая поликлиника № 15 Промышленного района»</t>
  </si>
  <si>
    <t>ГБУЗ СО «Самарская городская больница № 6»</t>
  </si>
  <si>
    <t>ГБУЗ  «Самарская областная клиническая  психиатрическая больница»</t>
  </si>
  <si>
    <t>ГБУЗ СО «Нефтегорская  центральная районная больница»</t>
  </si>
  <si>
    <t>ГБУЗ СО «Шенталинская центральная районная больница»</t>
  </si>
  <si>
    <t>ГБУЗ  «Самарская областная детская клиническая больница № 1 им.  Н.Н. Ивановой»</t>
  </si>
  <si>
    <t>ГБУЗ СО «Самарская городская консультативно-диагностическая поликлиника № 14»</t>
  </si>
  <si>
    <t>ГБУЗ СО «Тольяттинская городская клиническая больница № 5»</t>
  </si>
  <si>
    <t>ГБУЗ СО « Самарская городская поликлиника № 13 Железнодорожного района»</t>
  </si>
  <si>
    <t>ГБУЗ СО «Отрадненская городская больница»</t>
  </si>
  <si>
    <t>ГБУЗ СО «Кинель-Черкасская центральная районная больница»</t>
  </si>
  <si>
    <t>ГБУЗ СО «Кошкинская центральная районная больница»</t>
  </si>
  <si>
    <t>ГБУЗ СО «Шигонская центральная районная больница»</t>
  </si>
  <si>
    <t>ГБУЗ СО «Ставропольская центральная районная больница»</t>
  </si>
  <si>
    <t xml:space="preserve"> ГБУЗ СО "Безенчукская центральная районная больница"</t>
  </si>
  <si>
    <t xml:space="preserve"> ГБУЗ СО "Богатовская центральная районная больница"</t>
  </si>
  <si>
    <t xml:space="preserve"> ГБУЗ СО "Большечерниговская центральная районная больница"</t>
  </si>
  <si>
    <t>ГБУЗ СО «Борская центральная районная больница»</t>
  </si>
  <si>
    <t>ГБУЗ СО «Волжская центральная районная больница»</t>
  </si>
  <si>
    <t>ГБУЗ СО «Исаклинская центральная районная больница»</t>
  </si>
  <si>
    <t>ГБУЗ СО «Кинельская центральная больница города и района»</t>
  </si>
  <si>
    <t>ГБУЗ СО «Приволжская центральная районная больница»</t>
  </si>
  <si>
    <t>ГБУЗ СО «Сызранская центральная районная больница»</t>
  </si>
  <si>
    <t>ГБУЗ СО «Хворостянская центральная районная больница»</t>
  </si>
  <si>
    <t>ГБУЗ СО «Октябрьская центральная городская больница»</t>
  </si>
  <si>
    <t>ГБУЗ СО «Самарская городская больница № 7»</t>
  </si>
  <si>
    <t>ГБУЗ СО «Самарская городская больница № 10»</t>
  </si>
  <si>
    <t>ГБУЗ СО «Елховская центральная районная больница»</t>
  </si>
  <si>
    <t>ГБУЗ СО «Сызранский кожно-венерологический диспансер»</t>
  </si>
  <si>
    <t>ГБУЗ СО Сызранский противотуберкулезный  диспансер»</t>
  </si>
  <si>
    <t>ГБУЗ СО «Тольяттинский психоневрологический диспансер»</t>
  </si>
  <si>
    <t>ГБУЗ СО «Тольяттинский противотуберкулезный диспансер»</t>
  </si>
  <si>
    <t>ГБУЗ СО  «Тольяттинская городская клиническая больница № 2  им. В.В.Баныкина»</t>
  </si>
  <si>
    <t>ГБУЗ СО «Тольяттинская городская больница № 4»</t>
  </si>
  <si>
    <t>ГБУЗ СО «Тольяттинский кожно-венерологический диспансер»</t>
  </si>
  <si>
    <t>ГБУЗ СО «Самарская городская клиническая больница № 1 им. Н.И. Пирогова»</t>
  </si>
  <si>
    <t>ГБУЗ СО «Самарская городская клиническая больница № 2 им. Семашко»</t>
  </si>
  <si>
    <t>ГБУЗ  «Самарский  областной клинический  центр по профилактики и борьбы со СПИД »</t>
  </si>
  <si>
    <t>ГБУЗ  «Самарский областной клинический госпиталь  ветеранов войн»</t>
  </si>
  <si>
    <t>ГБУЗ  «Самарский областной  клинический  противотуберкулезный диспансер им. Н.В.Постникова»</t>
  </si>
  <si>
    <t>ГБУЗ  «Самарский областной  кожно-венерологический диспансер»</t>
  </si>
  <si>
    <t>ГБУЗ  «Самарский областной клинический кардиологический диспансер им. В.П.Полякова»</t>
  </si>
  <si>
    <t>Незакрытые и просроченные ИПРА, которые имеют установленный срок на 01.08.2020</t>
  </si>
  <si>
    <t>Количество проведенных консультаций с применением телемедицинских технологий на 01.08.2020</t>
  </si>
  <si>
    <t>прислали ответственных по приказу  от 08.04.2020 № 479</t>
  </si>
  <si>
    <t>количество МО, отправивших  электронные направления по форме 88-у за 2020 год.</t>
  </si>
  <si>
    <t>рейтинг по МСЭ</t>
  </si>
  <si>
    <t>Незакрытые и просроченные ИПРА, которые имеют установленный срок на 01.09.2020</t>
  </si>
  <si>
    <t>Количество проведенных консультаций с применением телемедицинских технологий на 01.09.2020</t>
  </si>
  <si>
    <t>государственное бюджетное учреждение здравоохранения  "Самарская  областная клиническая гериатрическая больница"</t>
  </si>
  <si>
    <t>Государственное бюджетное учреждение здравоохранения Самарской области "Тольяттинская городская детская клиническая больница"</t>
  </si>
  <si>
    <t>ГБУЗ "МЦ Династия"</t>
  </si>
  <si>
    <t>ГБУЗ СОККД ИМ. В.П. ПОЛЯКОВА</t>
  </si>
  <si>
    <t>ГБУЗ "СОЦМП"</t>
  </si>
  <si>
    <t>ГБУЗ СОКЦ СПИД</t>
  </si>
  <si>
    <t>ГБУЗ "СОКПБ"</t>
  </si>
  <si>
    <t>ГБУЗ "СОКОБ ИМ.Т.И.Ерошевского"</t>
  </si>
  <si>
    <t>ГБУЗ СО "СГДБ № 2"</t>
  </si>
  <si>
    <t>ГБУЗ "СОДИБ"</t>
  </si>
  <si>
    <t>ГБУЗ  "СОКГБ"</t>
  </si>
  <si>
    <t>ГБУЗ СО "ТГБ № 4"</t>
  </si>
  <si>
    <t>ГБУЗ СО "ТГКБ № 1"</t>
  </si>
  <si>
    <t>ГБУЗ СО "ТГКБ № 2"</t>
  </si>
  <si>
    <t>ГБУЗ СО "ТГДКБ"</t>
  </si>
  <si>
    <t>ГБУЗ СО "СНД"</t>
  </si>
  <si>
    <t>ГБУЗ СО "СКВД"</t>
  </si>
  <si>
    <t>ГБУЗ СОКГВВ</t>
  </si>
  <si>
    <t>ГБУЗ СО "Сызранская ГБ № 3"</t>
  </si>
  <si>
    <t>ГБУЗ СО "Сергиевская ЦРБ"</t>
  </si>
  <si>
    <t>ГБУЗ СО "Хворостянская ЦРБ"</t>
  </si>
  <si>
    <t>ГБУЗ "СОКНД"</t>
  </si>
  <si>
    <t>ГБУЗ "СОКБ № 2"</t>
  </si>
  <si>
    <t>ГБУЗ СО "Красноярская ЦРБ"</t>
  </si>
  <si>
    <t>ГБУЗ СО "ТГП № 1"</t>
  </si>
  <si>
    <t>ГБУЗ СО "Елховская ЦРБ"</t>
  </si>
  <si>
    <t>ГБУЗ СО "Приволжская ЦРБ"</t>
  </si>
  <si>
    <t>ГБУЗ СО "Большечерниговская ЦРБ"</t>
  </si>
  <si>
    <t>ГБУЗ СО "Богатовская ЦРБ"</t>
  </si>
  <si>
    <t>ГБУЗ СО "Пестравская центральная районная больница"</t>
  </si>
  <si>
    <t>ГБУЗ СО "СГП № 14"</t>
  </si>
  <si>
    <t>ГБУЗ СО "Исаклинская ЦРБ"</t>
  </si>
  <si>
    <t>ГБУЗ СО "Кошкинская ЦРБ"</t>
  </si>
  <si>
    <t>ГБУЗ СО "Челно-Вершинская ЦРБ"</t>
  </si>
  <si>
    <t>ГБУЗ СО "Борская центральная районная больница"</t>
  </si>
  <si>
    <t>ГБУЗ СО "Безенчукская ЦРБ"</t>
  </si>
  <si>
    <t>ГБУЗ "СОКВД"</t>
  </si>
  <si>
    <t>ГБУЗ СО "СГП № 3"</t>
  </si>
  <si>
    <t>ГБУЗ СО "Клявлинская ЦРБ"</t>
  </si>
  <si>
    <t>ГБУЗ СО "ЧЦГБ"</t>
  </si>
  <si>
    <t>ГБУЗ СО "Сызранская ЦГБ"</t>
  </si>
  <si>
    <t>ГБУЗ СО "Отрадненская городская больница"</t>
  </si>
  <si>
    <t>ГБУЗ СО "Сызранская ГП"</t>
  </si>
  <si>
    <t>ГБУЗ СО "Большеглушицкая ЦРБ"</t>
  </si>
  <si>
    <t>ГБУЗ СО "Самарская МСЧ № 2"</t>
  </si>
  <si>
    <t>ГБУЗ СО "Октябрьская ЦГБ"</t>
  </si>
  <si>
    <t>ГБУЗ СО "Жигулевская ЦГБ"</t>
  </si>
  <si>
    <t>ГБУЗ СО "СГКБ № 8"</t>
  </si>
  <si>
    <t>ГБУЗ СО "Сызранская ЦРБ"</t>
  </si>
  <si>
    <t>ГБУЗ СО "Нефтегорская ЦРБ"</t>
  </si>
  <si>
    <t>ГБУЗ СО "ТГП № 2"</t>
  </si>
  <si>
    <t>ГБУЗ СО "ТГКБ № 5"</t>
  </si>
  <si>
    <t>ГБУЗ СО "Кинель-Черкасская ЦРБ"</t>
  </si>
  <si>
    <t>ГБУЗ СО "СГП № 10 Советского района"</t>
  </si>
  <si>
    <t>ГБУЗ СО СГП № 13</t>
  </si>
  <si>
    <t>ГБУЗ СО "Волжская ЦРБ"</t>
  </si>
  <si>
    <t>ГБУЗ СО "Кинельская ЦБГиР"</t>
  </si>
  <si>
    <t>ГБУЗ СО СГБ № 10</t>
  </si>
  <si>
    <t>ГБУЗ СО "Ставропольская ЦРБ"</t>
  </si>
  <si>
    <t>ГБУЗ СО "ТГП № 4"</t>
  </si>
  <si>
    <t>СОКБ</t>
  </si>
  <si>
    <t>ГБУЗ СО "Самарская городская больница № 7"</t>
  </si>
  <si>
    <t>ГБУЗ СО "СМСЧ № 5"</t>
  </si>
  <si>
    <t>ГБУЗ СО "СГБ № 6"</t>
  </si>
  <si>
    <t>ГБУЗ СОКОД</t>
  </si>
  <si>
    <t>ГБУЗ СО "ТГКП № 3"</t>
  </si>
  <si>
    <t xml:space="preserve"> -</t>
  </si>
  <si>
    <t>ГБУЗ СО «Сызранский противотуберкулезный диспансер»</t>
  </si>
  <si>
    <t>ГБУЗ СО "Сызранский ПНД"</t>
  </si>
  <si>
    <t>ГБУЗ СО "Шигонская ЦРБ"</t>
  </si>
  <si>
    <t>ГБУЗ СОДКБ им.Н.Н.Ивановой</t>
  </si>
  <si>
    <t>ГБУЗ СО ТКВД</t>
  </si>
  <si>
    <t>ГБУЗ СО "Похвистневская ЦБГР"</t>
  </si>
  <si>
    <t>ГБУЗ СО "Самарская городская поликлиника № 6 Промышл.района"</t>
  </si>
  <si>
    <t>ГБУЗ СО "Красноармейская ЦРБ"</t>
  </si>
  <si>
    <t>ГБУЗ СО "Сызранская ГБ № 2"</t>
  </si>
  <si>
    <t>ГБУЗ СО "НЦГБ"</t>
  </si>
  <si>
    <t>ГБУЗ СО "СГП № 4"</t>
  </si>
  <si>
    <t>ГБУЗ СО "СГП № 1"</t>
  </si>
  <si>
    <t>ГБУЗ СО "Камышлинская ЦРБ"</t>
  </si>
  <si>
    <t>ГБУЗ СО "Шенталинская ЦРБ"</t>
  </si>
  <si>
    <t>ГБУЗ СО "СГБ № 4"</t>
  </si>
  <si>
    <t>ГБУЗ СО "СГКП № 15"</t>
  </si>
  <si>
    <t xml:space="preserve">Код МО </t>
  </si>
  <si>
    <t>ГБУЗ СО «Самарский областной клинический противотуберкулезный диспансер имени Н.В.Постникова»</t>
  </si>
  <si>
    <t>рейтинг направления в ЕМИАС</t>
  </si>
  <si>
    <t>нет пациентов для направления на МСЭ за этот период</t>
  </si>
  <si>
    <t>рейтинг госпитализации в ЕМИАС</t>
  </si>
  <si>
    <t>Незакрытые и просроченные ИПРА, которые имеют установленный срок на 01.10.2020</t>
  </si>
  <si>
    <t>Количество проведенных консультаций с применением телемедицинских технологий на 01.10.2020</t>
  </si>
  <si>
    <t>Количество ЭЛН заведенных в ЕМИАС на 01.10.2020</t>
  </si>
  <si>
    <t>Мониторинг оформления направлений на госпитализацию, 
оформленных в соответствии с Регламентом, утв.приказом МЗ МО от 24.07.2020 №1161. 
ОТЧЕТНЫЙ ПЕРИОД:    01.01-30.09.2020</t>
  </si>
  <si>
    <t>По данным ЕОБД
01.01.2019 - 30.09.2019</t>
  </si>
  <si>
    <t>Оформлено ф.057/у в ЕМИАС
01.01.2020- 30.09.2020</t>
  </si>
  <si>
    <t>Доля оформленных в ЕМИАС</t>
  </si>
  <si>
    <t>ГБУЗ СГКБ № 1 им.Н.И.Пирогова</t>
  </si>
  <si>
    <t>ГБУЗ СО "СГКБ № 2 ИМ.Н.А.Семашко"</t>
  </si>
  <si>
    <t xml:space="preserve">  -</t>
  </si>
  <si>
    <t>ГБУЗ СО "Тольяттинский ПНД"</t>
  </si>
  <si>
    <t>ГБУЗ СО "ТНД"</t>
  </si>
  <si>
    <t>ГБУЗ СО ТЛРЦ "Ариадна"</t>
  </si>
  <si>
    <t>ГБУЗ СО "ТВФД"</t>
  </si>
  <si>
    <t xml:space="preserve">Мониторинг оформления медицинскими организациями  госпитализаций  в соответствии с
 Регламентом, утвержденным приказом  МЗ СО от 24.07.2020 №1161
ОТЧЕТНЫЙ ПЕРИОД:  01.01.12020 - 30.09.2020 </t>
  </si>
  <si>
    <t>Кол-во госпитализаций по сведениям ЕОБД
01.01.2019 - 30.09.2019</t>
  </si>
  <si>
    <t>Кол-во госпитализаций по сведениямЕМИАС
01.01.2020 - 30.09.2020</t>
  </si>
  <si>
    <t xml:space="preserve">Доля </t>
  </si>
  <si>
    <t>ГБУЗ СО «Самарская городская поликлиника № 9 Октябрьского района»</t>
  </si>
  <si>
    <t>ГБУЗ СО "Сызранский ПТД"</t>
  </si>
  <si>
    <t>ГБУЗ СО "ТПТД"</t>
  </si>
  <si>
    <t>количество электронных направлений по форме 88-у за период  с 01.01.2020 по 13.10.2020, всего</t>
  </si>
  <si>
    <t>количество электронных направлений по форме 88-у за период  с 01.01.2020 по 06.10.2020, всего</t>
  </si>
  <si>
    <t>в том числе количество электронных направлений по форме 88-у за период  с 07.10.2020 по 13.10.2020</t>
  </si>
  <si>
    <t>Справочно:
количество направлений по форме 88-у в бумажном виде с  07.10.2020 по 13.10.2020</t>
  </si>
  <si>
    <t>Справочно:
количество обратных талонов за период с  07.10.2020 по 13.10.2020</t>
  </si>
  <si>
    <t>Причины отсутстия отправленных направлений в РЭМД</t>
  </si>
  <si>
    <t>Не было ЭЦП. ЭЦП получена 14.09.2020</t>
  </si>
  <si>
    <t>Заполненные направления подписываются, отправляются, но в РЭМД не регистрируется.</t>
  </si>
  <si>
    <t xml:space="preserve">Нет ЭЦП. </t>
  </si>
  <si>
    <t xml:space="preserve">Проблема с подписью направления </t>
  </si>
  <si>
    <t>Нет технической возможности.</t>
  </si>
  <si>
    <t xml:space="preserve">При отправке в РЭМД заполненного направления программа выдает ошибку и форма не отправляется. </t>
  </si>
  <si>
    <t xml:space="preserve">Направления не отправляются после подписания. </t>
  </si>
  <si>
    <t>Не формируют направления в ЕМИАС</t>
  </si>
  <si>
    <t>Направления не отправляются после подписания. Некоторые направления нет возможности подписать.</t>
  </si>
  <si>
    <t>Мониторинг формирования в электронном виде направления на МСЭ в медицинских организациях Самарской области за период с 01.01.2020г. по 13.10.2020г.</t>
  </si>
  <si>
    <t>всего БЛ 
9 месяцев 2020</t>
  </si>
  <si>
    <t>Всего ББЛ 
9 месяцев 2020</t>
  </si>
  <si>
    <t>Количество ЭЛН, выписанных в МИС за 9 месяцев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</si>
</sst>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19]General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SimSu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2"/>
      <charset val="204"/>
    </font>
    <font>
      <sz val="12"/>
      <color theme="6" tint="0.59999389629810485"/>
      <name val="Times New Roman"/>
      <family val="2"/>
      <charset val="204"/>
    </font>
    <font>
      <sz val="12"/>
      <color theme="0" tint="-0.14999847407452621"/>
      <name val="Times New Roman"/>
      <family val="2"/>
      <charset val="204"/>
    </font>
    <font>
      <sz val="12"/>
      <color theme="0" tint="-0.14999847407452621"/>
      <name val="Times New Roman"/>
      <family val="1"/>
      <charset val="204"/>
    </font>
    <font>
      <sz val="12"/>
      <color theme="6" tint="0.59999389629810485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BEEF3"/>
        <bgColor rgb="FFDBEEF3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AF437"/>
        <bgColor indexed="64"/>
      </patternFill>
    </fill>
    <fill>
      <patternFill patternType="solid">
        <fgColor theme="9" tint="0.59999389629810485"/>
        <bgColor rgb="FFFDE9D9"/>
      </patternFill>
    </fill>
    <fill>
      <patternFill patternType="solid">
        <fgColor rgb="FFFFFF00"/>
        <bgColor rgb="FFFDE9D9"/>
      </patternFill>
    </fill>
    <fill>
      <patternFill patternType="solid">
        <fgColor rgb="FFFFFF00"/>
        <bgColor indexed="9"/>
      </patternFill>
    </fill>
    <fill>
      <patternFill patternType="solid">
        <fgColor rgb="FFFFC000"/>
        <bgColor rgb="FFFDE9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9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165" fontId="3" fillId="0" borderId="0"/>
    <xf numFmtId="0" fontId="1" fillId="0" borderId="0"/>
    <xf numFmtId="0" fontId="8" fillId="0" borderId="0"/>
    <xf numFmtId="0" fontId="7" fillId="0" borderId="0"/>
    <xf numFmtId="0" fontId="12" fillId="0" borderId="0"/>
    <xf numFmtId="0" fontId="9" fillId="0" borderId="0"/>
    <xf numFmtId="9" fontId="9" fillId="0" borderId="0" applyFont="0" applyFill="0" applyBorder="0" applyAlignment="0" applyProtection="0"/>
    <xf numFmtId="0" fontId="26" fillId="0" borderId="0"/>
    <xf numFmtId="0" fontId="28" fillId="16" borderId="0" applyNumberFormat="0" applyBorder="0" applyAlignment="0" applyProtection="0"/>
    <xf numFmtId="0" fontId="29" fillId="18" borderId="0" applyNumberFormat="0" applyBorder="0" applyAlignment="0" applyProtection="0"/>
    <xf numFmtId="0" fontId="30" fillId="17" borderId="0" applyNumberFormat="0" applyBorder="0" applyAlignment="0" applyProtection="0"/>
  </cellStyleXfs>
  <cellXfs count="399">
    <xf numFmtId="0" fontId="0" fillId="0" borderId="0" xfId="0"/>
    <xf numFmtId="0" fontId="9" fillId="0" borderId="0" xfId="8"/>
    <xf numFmtId="0" fontId="13" fillId="0" borderId="5" xfId="8" applyFont="1" applyBorder="1" applyAlignment="1">
      <alignment horizontal="center" vertical="center"/>
    </xf>
    <xf numFmtId="0" fontId="13" fillId="0" borderId="18" xfId="8" applyFont="1" applyBorder="1" applyAlignment="1">
      <alignment horizontal="center" vertical="center" wrapText="1"/>
    </xf>
    <xf numFmtId="0" fontId="13" fillId="0" borderId="19" xfId="8" applyFont="1" applyBorder="1" applyAlignment="1">
      <alignment horizontal="center" vertical="center" wrapText="1"/>
    </xf>
    <xf numFmtId="0" fontId="13" fillId="0" borderId="20" xfId="8" applyFont="1" applyBorder="1" applyAlignment="1">
      <alignment horizontal="center" vertical="center" wrapText="1"/>
    </xf>
    <xf numFmtId="0" fontId="13" fillId="0" borderId="21" xfId="8" applyFont="1" applyBorder="1" applyAlignment="1">
      <alignment horizontal="center" vertical="center" wrapText="1"/>
    </xf>
    <xf numFmtId="0" fontId="13" fillId="0" borderId="22" xfId="8" applyFont="1" applyBorder="1" applyAlignment="1">
      <alignment horizontal="center" vertical="center" wrapText="1"/>
    </xf>
    <xf numFmtId="0" fontId="13" fillId="0" borderId="23" xfId="8" applyFont="1" applyBorder="1" applyAlignment="1">
      <alignment horizontal="center" vertical="center" wrapText="1"/>
    </xf>
    <xf numFmtId="0" fontId="13" fillId="0" borderId="24" xfId="8" applyFont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0" borderId="5" xfId="8" applyBorder="1"/>
    <xf numFmtId="0" fontId="9" fillId="0" borderId="22" xfId="8" applyBorder="1" applyAlignment="1"/>
    <xf numFmtId="0" fontId="9" fillId="0" borderId="24" xfId="8" applyBorder="1" applyAlignment="1"/>
    <xf numFmtId="0" fontId="13" fillId="0" borderId="25" xfId="8" applyFont="1" applyBorder="1" applyAlignment="1">
      <alignment horizontal="center" vertical="center" wrapText="1"/>
    </xf>
    <xf numFmtId="0" fontId="13" fillId="0" borderId="6" xfId="8" applyFont="1" applyBorder="1" applyAlignment="1">
      <alignment horizontal="center" vertical="center" wrapText="1"/>
    </xf>
    <xf numFmtId="0" fontId="13" fillId="0" borderId="12" xfId="8" applyFont="1" applyBorder="1" applyAlignment="1">
      <alignment horizontal="center" vertical="center" wrapText="1"/>
    </xf>
    <xf numFmtId="0" fontId="13" fillId="0" borderId="15" xfId="8" applyFont="1" applyBorder="1" applyAlignment="1">
      <alignment horizontal="center" vertical="center" wrapText="1"/>
    </xf>
    <xf numFmtId="0" fontId="9" fillId="5" borderId="9" xfId="8" applyFill="1" applyBorder="1" applyAlignment="1">
      <alignment horizontal="center" vertical="center"/>
    </xf>
    <xf numFmtId="0" fontId="9" fillId="5" borderId="11" xfId="8" applyFill="1" applyBorder="1" applyAlignment="1">
      <alignment wrapText="1"/>
    </xf>
    <xf numFmtId="0" fontId="9" fillId="5" borderId="9" xfId="8" applyFill="1" applyBorder="1" applyAlignment="1">
      <alignment horizontal="center" vertical="center" wrapText="1"/>
    </xf>
    <xf numFmtId="0" fontId="9" fillId="5" borderId="4" xfId="8" applyFill="1" applyBorder="1" applyAlignment="1">
      <alignment horizontal="center" vertical="center"/>
    </xf>
    <xf numFmtId="0" fontId="9" fillId="5" borderId="26" xfId="8" applyFill="1" applyBorder="1" applyAlignment="1">
      <alignment horizontal="center" vertical="center"/>
    </xf>
    <xf numFmtId="0" fontId="9" fillId="5" borderId="4" xfId="8" applyFill="1" applyBorder="1" applyAlignment="1">
      <alignment horizontal="center" vertical="center" wrapText="1"/>
    </xf>
    <xf numFmtId="0" fontId="9" fillId="5" borderId="11" xfId="8" applyFill="1" applyBorder="1" applyAlignment="1">
      <alignment horizontal="center" vertical="center"/>
    </xf>
    <xf numFmtId="9" fontId="0" fillId="5" borderId="28" xfId="9" applyFont="1" applyFill="1" applyBorder="1"/>
    <xf numFmtId="0" fontId="9" fillId="7" borderId="9" xfId="8" applyFill="1" applyBorder="1" applyAlignment="1">
      <alignment horizontal="center" vertical="center"/>
    </xf>
    <xf numFmtId="0" fontId="9" fillId="7" borderId="11" xfId="8" applyFill="1" applyBorder="1" applyAlignment="1">
      <alignment wrapText="1"/>
    </xf>
    <xf numFmtId="0" fontId="9" fillId="7" borderId="9" xfId="8" applyFill="1" applyBorder="1" applyAlignment="1">
      <alignment horizontal="center" vertical="center" wrapText="1"/>
    </xf>
    <xf numFmtId="0" fontId="9" fillId="7" borderId="4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/>
    </xf>
    <xf numFmtId="0" fontId="9" fillId="7" borderId="4" xfId="8" applyFill="1" applyBorder="1" applyAlignment="1">
      <alignment horizontal="center" vertical="center" wrapText="1"/>
    </xf>
    <xf numFmtId="0" fontId="9" fillId="7" borderId="11" xfId="8" applyFill="1" applyBorder="1" applyAlignment="1">
      <alignment horizontal="center" vertical="center"/>
    </xf>
    <xf numFmtId="9" fontId="0" fillId="7" borderId="28" xfId="9" applyFont="1" applyFill="1" applyBorder="1"/>
    <xf numFmtId="0" fontId="9" fillId="6" borderId="4" xfId="8" applyFill="1" applyBorder="1" applyAlignment="1">
      <alignment horizontal="center" vertical="center"/>
    </xf>
    <xf numFmtId="0" fontId="9" fillId="6" borderId="26" xfId="8" applyFill="1" applyBorder="1" applyAlignment="1">
      <alignment horizontal="center" vertical="center"/>
    </xf>
    <xf numFmtId="0" fontId="9" fillId="6" borderId="11" xfId="8" applyFill="1" applyBorder="1" applyAlignment="1">
      <alignment horizontal="center" vertical="center"/>
    </xf>
    <xf numFmtId="0" fontId="9" fillId="4" borderId="9" xfId="8" applyFill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9" fillId="4" borderId="26" xfId="8" applyFill="1" applyBorder="1" applyAlignment="1">
      <alignment horizontal="center" vertical="center"/>
    </xf>
    <xf numFmtId="0" fontId="9" fillId="4" borderId="4" xfId="8" applyFill="1" applyBorder="1" applyAlignment="1">
      <alignment horizontal="center" vertical="center" wrapText="1"/>
    </xf>
    <xf numFmtId="0" fontId="9" fillId="4" borderId="11" xfId="8" applyFill="1" applyBorder="1" applyAlignment="1">
      <alignment horizontal="center" vertical="center"/>
    </xf>
    <xf numFmtId="9" fontId="0" fillId="4" borderId="28" xfId="9" applyFont="1" applyFill="1" applyBorder="1"/>
    <xf numFmtId="0" fontId="9" fillId="7" borderId="13" xfId="8" applyFill="1" applyBorder="1" applyAlignment="1">
      <alignment horizontal="center" vertical="center" wrapText="1"/>
    </xf>
    <xf numFmtId="0" fontId="9" fillId="7" borderId="27" xfId="8" applyFill="1" applyBorder="1" applyAlignment="1">
      <alignment horizontal="center" vertical="center"/>
    </xf>
    <xf numFmtId="0" fontId="9" fillId="7" borderId="29" xfId="8" applyFill="1" applyBorder="1" applyAlignment="1">
      <alignment horizontal="center" vertical="center"/>
    </xf>
    <xf numFmtId="0" fontId="9" fillId="0" borderId="0" xfId="8" applyAlignment="1">
      <alignment horizontal="center" vertical="center"/>
    </xf>
    <xf numFmtId="0" fontId="14" fillId="0" borderId="0" xfId="8" applyFont="1"/>
    <xf numFmtId="0" fontId="16" fillId="8" borderId="9" xfId="8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vertical="top" wrapText="1"/>
    </xf>
    <xf numFmtId="0" fontId="6" fillId="8" borderId="4" xfId="8" applyFont="1" applyFill="1" applyBorder="1" applyAlignment="1">
      <alignment horizontal="center" vertical="center" wrapText="1"/>
    </xf>
    <xf numFmtId="0" fontId="6" fillId="8" borderId="4" xfId="5" applyFont="1" applyFill="1" applyBorder="1" applyAlignment="1">
      <alignment horizontal="center" vertical="center" wrapText="1"/>
    </xf>
    <xf numFmtId="0" fontId="18" fillId="2" borderId="4" xfId="8" applyFont="1" applyFill="1" applyBorder="1" applyAlignment="1">
      <alignment horizontal="center" vertical="center"/>
    </xf>
    <xf numFmtId="0" fontId="6" fillId="8" borderId="4" xfId="6" applyFont="1" applyFill="1" applyBorder="1" applyAlignment="1">
      <alignment horizontal="center" vertical="center" wrapText="1"/>
    </xf>
    <xf numFmtId="0" fontId="5" fillId="8" borderId="4" xfId="7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/>
    </xf>
    <xf numFmtId="0" fontId="4" fillId="8" borderId="4" xfId="4" applyFont="1" applyFill="1" applyBorder="1" applyAlignment="1">
      <alignment horizontal="center" vertical="center" wrapText="1"/>
    </xf>
    <xf numFmtId="0" fontId="21" fillId="2" borderId="4" xfId="5" applyFont="1" applyFill="1" applyBorder="1" applyAlignment="1">
      <alignment horizontal="center" vertical="center" wrapText="1"/>
    </xf>
    <xf numFmtId="0" fontId="4" fillId="8" borderId="4" xfId="2" applyFont="1" applyFill="1" applyBorder="1" applyAlignment="1">
      <alignment horizontal="center" vertical="center" wrapText="1"/>
    </xf>
    <xf numFmtId="0" fontId="20" fillId="2" borderId="4" xfId="5" applyFont="1" applyFill="1" applyBorder="1" applyAlignment="1">
      <alignment horizontal="center" vertical="center" wrapText="1"/>
    </xf>
    <xf numFmtId="0" fontId="6" fillId="8" borderId="4" xfId="8" applyFont="1" applyFill="1" applyBorder="1" applyAlignment="1">
      <alignment wrapText="1"/>
    </xf>
    <xf numFmtId="0" fontId="9" fillId="9" borderId="4" xfId="8" applyFill="1" applyBorder="1"/>
    <xf numFmtId="0" fontId="9" fillId="4" borderId="4" xfId="8" applyFill="1" applyBorder="1"/>
    <xf numFmtId="0" fontId="9" fillId="5" borderId="4" xfId="8" applyFill="1" applyBorder="1"/>
    <xf numFmtId="0" fontId="9" fillId="6" borderId="4" xfId="8" applyFill="1" applyBorder="1"/>
    <xf numFmtId="0" fontId="9" fillId="2" borderId="4" xfId="8" applyFill="1" applyBorder="1"/>
    <xf numFmtId="0" fontId="8" fillId="0" borderId="0" xfId="5" applyFont="1"/>
    <xf numFmtId="0" fontId="8" fillId="0" borderId="0" xfId="5" applyFont="1" applyAlignment="1">
      <alignment horizontal="center"/>
    </xf>
    <xf numFmtId="0" fontId="8" fillId="0" borderId="0" xfId="5" applyFont="1" applyBorder="1"/>
    <xf numFmtId="0" fontId="17" fillId="8" borderId="4" xfId="8" applyFont="1" applyFill="1" applyBorder="1" applyAlignment="1">
      <alignment horizontal="center" vertical="center"/>
    </xf>
    <xf numFmtId="0" fontId="17" fillId="4" borderId="4" xfId="8" applyFont="1" applyFill="1" applyBorder="1" applyAlignment="1">
      <alignment horizontal="center" vertical="center"/>
    </xf>
    <xf numFmtId="0" fontId="19" fillId="2" borderId="4" xfId="8" applyFont="1" applyFill="1" applyBorder="1" applyAlignment="1">
      <alignment horizontal="center" vertical="center"/>
    </xf>
    <xf numFmtId="0" fontId="17" fillId="5" borderId="4" xfId="8" applyFont="1" applyFill="1" applyBorder="1" applyAlignment="1">
      <alignment horizontal="center" vertical="center"/>
    </xf>
    <xf numFmtId="0" fontId="6" fillId="6" borderId="4" xfId="8" applyFont="1" applyFill="1" applyBorder="1" applyAlignment="1">
      <alignment horizontal="center" vertical="center"/>
    </xf>
    <xf numFmtId="0" fontId="9" fillId="8" borderId="4" xfId="8" applyFill="1" applyBorder="1" applyAlignment="1">
      <alignment horizontal="center" vertical="center"/>
    </xf>
    <xf numFmtId="0" fontId="6" fillId="8" borderId="3" xfId="8" applyFont="1" applyFill="1" applyBorder="1" applyAlignment="1">
      <alignment vertical="top" wrapText="1"/>
    </xf>
    <xf numFmtId="0" fontId="13" fillId="0" borderId="1" xfId="8" applyFont="1" applyBorder="1" applyAlignment="1">
      <alignment horizontal="center" vertical="center" wrapText="1"/>
    </xf>
    <xf numFmtId="0" fontId="9" fillId="4" borderId="9" xfId="8" applyFill="1" applyBorder="1" applyAlignment="1">
      <alignment horizontal="center" vertical="center"/>
    </xf>
    <xf numFmtId="0" fontId="9" fillId="4" borderId="11" xfId="8" applyFill="1" applyBorder="1" applyAlignment="1">
      <alignment wrapText="1"/>
    </xf>
    <xf numFmtId="0" fontId="9" fillId="0" borderId="0" xfId="8" applyAlignment="1">
      <alignment horizontal="center" wrapText="1"/>
    </xf>
    <xf numFmtId="0" fontId="3" fillId="10" borderId="4" xfId="8" applyFont="1" applyFill="1" applyBorder="1" applyAlignment="1">
      <alignment horizontal="center"/>
    </xf>
    <xf numFmtId="0" fontId="1" fillId="8" borderId="4" xfId="1" applyFill="1" applyBorder="1" applyAlignment="1">
      <alignment horizontal="center" vertical="center" wrapText="1"/>
    </xf>
    <xf numFmtId="0" fontId="10" fillId="8" borderId="4" xfId="8" applyFont="1" applyFill="1" applyBorder="1" applyAlignment="1">
      <alignment vertical="top" wrapText="1"/>
    </xf>
    <xf numFmtId="0" fontId="7" fillId="8" borderId="4" xfId="8" applyFont="1" applyFill="1" applyBorder="1" applyAlignment="1">
      <alignment horizontal="center" vertical="center" wrapText="1"/>
    </xf>
    <xf numFmtId="0" fontId="11" fillId="8" borderId="4" xfId="8" applyFont="1" applyFill="1" applyBorder="1" applyAlignment="1">
      <alignment horizontal="center" vertical="center"/>
    </xf>
    <xf numFmtId="164" fontId="9" fillId="8" borderId="4" xfId="8" applyNumberFormat="1" applyFill="1" applyBorder="1" applyAlignment="1">
      <alignment horizontal="center" vertical="center"/>
    </xf>
    <xf numFmtId="0" fontId="7" fillId="8" borderId="4" xfId="6" applyFill="1" applyBorder="1" applyAlignment="1">
      <alignment horizontal="center" vertical="center" wrapText="1"/>
    </xf>
    <xf numFmtId="0" fontId="1" fillId="8" borderId="4" xfId="4" applyFill="1" applyBorder="1" applyAlignment="1">
      <alignment horizontal="center" vertical="center" wrapText="1"/>
    </xf>
    <xf numFmtId="0" fontId="1" fillId="8" borderId="4" xfId="2" applyFill="1" applyBorder="1" applyAlignment="1">
      <alignment horizontal="center" vertical="center" wrapText="1"/>
    </xf>
    <xf numFmtId="0" fontId="2" fillId="8" borderId="4" xfId="7" applyFont="1" applyFill="1" applyBorder="1" applyAlignment="1">
      <alignment horizontal="center" vertical="center" wrapText="1"/>
    </xf>
    <xf numFmtId="0" fontId="3" fillId="11" borderId="4" xfId="8" applyFont="1" applyFill="1" applyBorder="1" applyAlignment="1">
      <alignment horizontal="center"/>
    </xf>
    <xf numFmtId="0" fontId="1" fillId="12" borderId="4" xfId="2" applyFill="1" applyBorder="1" applyAlignment="1">
      <alignment horizontal="center"/>
    </xf>
    <xf numFmtId="0" fontId="10" fillId="4" borderId="4" xfId="8" applyFont="1" applyFill="1" applyBorder="1" applyAlignment="1">
      <alignment vertical="top" wrapText="1"/>
    </xf>
    <xf numFmtId="0" fontId="7" fillId="4" borderId="4" xfId="8" applyFont="1" applyFill="1" applyBorder="1" applyAlignment="1">
      <alignment horizontal="center" vertical="center" wrapText="1"/>
    </xf>
    <xf numFmtId="0" fontId="11" fillId="4" borderId="4" xfId="8" applyFont="1" applyFill="1" applyBorder="1" applyAlignment="1">
      <alignment horizontal="center" vertical="center"/>
    </xf>
    <xf numFmtId="164" fontId="9" fillId="4" borderId="4" xfId="8" applyNumberFormat="1" applyFill="1" applyBorder="1" applyAlignment="1">
      <alignment horizontal="center" vertical="center"/>
    </xf>
    <xf numFmtId="0" fontId="1" fillId="4" borderId="4" xfId="1" applyFill="1" applyBorder="1" applyAlignment="1">
      <alignment horizontal="center" vertical="center" wrapText="1"/>
    </xf>
    <xf numFmtId="0" fontId="2" fillId="4" borderId="4" xfId="7" applyFont="1" applyFill="1" applyBorder="1" applyAlignment="1">
      <alignment horizontal="center" vertical="center" wrapText="1"/>
    </xf>
    <xf numFmtId="0" fontId="7" fillId="4" borderId="4" xfId="6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1" fillId="4" borderId="4" xfId="4" applyFill="1" applyBorder="1" applyAlignment="1">
      <alignment horizontal="center" vertical="center" wrapText="1"/>
    </xf>
    <xf numFmtId="0" fontId="3" fillId="13" borderId="4" xfId="8" applyFont="1" applyFill="1" applyBorder="1" applyAlignment="1">
      <alignment horizontal="center"/>
    </xf>
    <xf numFmtId="0" fontId="7" fillId="5" borderId="4" xfId="6" applyFill="1" applyBorder="1" applyAlignment="1">
      <alignment horizontal="center" vertical="center" wrapText="1"/>
    </xf>
    <xf numFmtId="0" fontId="10" fillId="5" borderId="4" xfId="8" applyFont="1" applyFill="1" applyBorder="1" applyAlignment="1">
      <alignment vertical="top" wrapText="1"/>
    </xf>
    <xf numFmtId="0" fontId="7" fillId="5" borderId="4" xfId="8" applyFont="1" applyFill="1" applyBorder="1" applyAlignment="1">
      <alignment horizontal="center" vertical="center" wrapText="1"/>
    </xf>
    <xf numFmtId="0" fontId="11" fillId="5" borderId="4" xfId="8" applyFont="1" applyFill="1" applyBorder="1" applyAlignment="1">
      <alignment horizontal="center" vertical="center"/>
    </xf>
    <xf numFmtId="164" fontId="9" fillId="5" borderId="4" xfId="8" applyNumberFormat="1" applyFill="1" applyBorder="1" applyAlignment="1">
      <alignment horizontal="center" vertical="center"/>
    </xf>
    <xf numFmtId="0" fontId="1" fillId="5" borderId="4" xfId="1" applyFill="1" applyBorder="1" applyAlignment="1">
      <alignment horizontal="center" vertical="center" wrapText="1"/>
    </xf>
    <xf numFmtId="0" fontId="1" fillId="5" borderId="4" xfId="2" applyFill="1" applyBorder="1" applyAlignment="1">
      <alignment horizontal="center" vertical="center" wrapText="1"/>
    </xf>
    <xf numFmtId="0" fontId="9" fillId="5" borderId="4" xfId="8" applyFill="1" applyBorder="1" applyAlignment="1">
      <alignment wrapText="1"/>
    </xf>
    <xf numFmtId="0" fontId="15" fillId="3" borderId="3" xfId="8" applyFont="1" applyFill="1" applyBorder="1" applyAlignment="1">
      <alignment horizontal="center" vertical="center" wrapText="1"/>
    </xf>
    <xf numFmtId="0" fontId="15" fillId="3" borderId="3" xfId="8" applyFont="1" applyFill="1" applyBorder="1" applyAlignment="1">
      <alignment horizontal="center" vertical="center"/>
    </xf>
    <xf numFmtId="0" fontId="9" fillId="0" borderId="0" xfId="8" applyBorder="1"/>
    <xf numFmtId="0" fontId="15" fillId="3" borderId="6" xfId="8" applyFont="1" applyFill="1" applyBorder="1" applyAlignment="1">
      <alignment horizontal="center" vertical="center" wrapText="1"/>
    </xf>
    <xf numFmtId="0" fontId="15" fillId="3" borderId="12" xfId="8" applyFont="1" applyFill="1" applyBorder="1" applyAlignment="1">
      <alignment horizontal="center" vertical="center" wrapText="1"/>
    </xf>
    <xf numFmtId="0" fontId="23" fillId="3" borderId="33" xfId="8" applyFont="1" applyFill="1" applyBorder="1" applyAlignment="1">
      <alignment horizontal="center" vertical="center" wrapText="1"/>
    </xf>
    <xf numFmtId="0" fontId="23" fillId="3" borderId="34" xfId="8" applyFont="1" applyFill="1" applyBorder="1" applyAlignment="1">
      <alignment horizontal="center" vertical="center" wrapText="1"/>
    </xf>
    <xf numFmtId="0" fontId="23" fillId="3" borderId="32" xfId="8" applyFont="1" applyFill="1" applyBorder="1" applyAlignment="1">
      <alignment horizontal="center" vertical="center" wrapText="1"/>
    </xf>
    <xf numFmtId="0" fontId="23" fillId="3" borderId="35" xfId="8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4" xfId="8" applyFont="1" applyFill="1" applyBorder="1" applyAlignment="1">
      <alignment horizontal="center" vertical="center" wrapText="1"/>
    </xf>
    <xf numFmtId="0" fontId="13" fillId="0" borderId="1" xfId="8" applyFont="1" applyBorder="1" applyAlignment="1">
      <alignment horizontal="center" vertical="center" wrapText="1"/>
    </xf>
    <xf numFmtId="0" fontId="9" fillId="4" borderId="4" xfId="8" applyFill="1" applyBorder="1" applyAlignment="1">
      <alignment horizontal="center" vertical="center"/>
    </xf>
    <xf numFmtId="0" fontId="6" fillId="8" borderId="4" xfId="5" applyFont="1" applyFill="1" applyBorder="1" applyAlignment="1">
      <alignment horizontal="center" vertical="center" wrapText="1"/>
    </xf>
    <xf numFmtId="0" fontId="19" fillId="2" borderId="3" xfId="8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6" fillId="8" borderId="3" xfId="6" applyFont="1" applyFill="1" applyBorder="1" applyAlignment="1">
      <alignment horizontal="center" vertical="center" wrapText="1"/>
    </xf>
    <xf numFmtId="0" fontId="9" fillId="6" borderId="54" xfId="8" applyFill="1" applyBorder="1" applyAlignment="1">
      <alignment horizontal="center" vertical="center"/>
    </xf>
    <xf numFmtId="0" fontId="9" fillId="6" borderId="55" xfId="8" applyFill="1" applyBorder="1" applyAlignment="1">
      <alignment wrapText="1"/>
    </xf>
    <xf numFmtId="0" fontId="9" fillId="6" borderId="54" xfId="8" applyFill="1" applyBorder="1" applyAlignment="1">
      <alignment horizontal="center" vertical="center" wrapText="1"/>
    </xf>
    <xf numFmtId="0" fontId="9" fillId="6" borderId="56" xfId="8" applyFill="1" applyBorder="1" applyAlignment="1">
      <alignment horizontal="center" vertical="center"/>
    </xf>
    <xf numFmtId="0" fontId="9" fillId="6" borderId="57" xfId="8" applyFill="1" applyBorder="1" applyAlignment="1">
      <alignment horizontal="center" vertical="center"/>
    </xf>
    <xf numFmtId="0" fontId="9" fillId="6" borderId="56" xfId="8" applyFill="1" applyBorder="1" applyAlignment="1">
      <alignment horizontal="center" vertical="center" wrapText="1"/>
    </xf>
    <xf numFmtId="0" fontId="9" fillId="6" borderId="55" xfId="8" applyFill="1" applyBorder="1" applyAlignment="1">
      <alignment horizontal="center" vertical="center"/>
    </xf>
    <xf numFmtId="9" fontId="0" fillId="6" borderId="58" xfId="9" applyFont="1" applyFill="1" applyBorder="1"/>
    <xf numFmtId="0" fontId="6" fillId="4" borderId="4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15" fillId="3" borderId="15" xfId="8" applyFont="1" applyFill="1" applyBorder="1" applyAlignment="1">
      <alignment horizontal="center" vertical="center" wrapText="1"/>
    </xf>
    <xf numFmtId="0" fontId="9" fillId="14" borderId="60" xfId="8" applyFill="1" applyBorder="1"/>
    <xf numFmtId="0" fontId="9" fillId="8" borderId="11" xfId="8" applyFill="1" applyBorder="1" applyAlignment="1">
      <alignment horizontal="center" vertical="center"/>
    </xf>
    <xf numFmtId="0" fontId="9" fillId="8" borderId="60" xfId="8" applyFill="1" applyBorder="1" applyAlignment="1">
      <alignment horizontal="center" vertical="center"/>
    </xf>
    <xf numFmtId="0" fontId="19" fillId="2" borderId="11" xfId="8" applyFont="1" applyFill="1" applyBorder="1" applyAlignment="1">
      <alignment horizontal="center" vertical="center"/>
    </xf>
    <xf numFmtId="0" fontId="19" fillId="2" borderId="60" xfId="8" applyFont="1" applyFill="1" applyBorder="1" applyAlignment="1">
      <alignment horizontal="center" vertical="center"/>
    </xf>
    <xf numFmtId="0" fontId="6" fillId="6" borderId="11" xfId="8" applyFont="1" applyFill="1" applyBorder="1" applyAlignment="1">
      <alignment horizontal="center" vertical="center"/>
    </xf>
    <xf numFmtId="0" fontId="6" fillId="6" borderId="60" xfId="8" applyFont="1" applyFill="1" applyBorder="1" applyAlignment="1">
      <alignment horizontal="center" vertical="center"/>
    </xf>
    <xf numFmtId="0" fontId="15" fillId="3" borderId="1" xfId="8" applyFont="1" applyFill="1" applyBorder="1" applyAlignment="1">
      <alignment horizontal="center" vertical="center" wrapText="1"/>
    </xf>
    <xf numFmtId="0" fontId="15" fillId="3" borderId="41" xfId="8" applyFont="1" applyFill="1" applyBorder="1" applyAlignment="1">
      <alignment horizontal="center" vertical="center" wrapText="1"/>
    </xf>
    <xf numFmtId="0" fontId="6" fillId="8" borderId="60" xfId="8" applyFont="1" applyFill="1" applyBorder="1" applyAlignment="1">
      <alignment horizontal="center" vertical="center"/>
    </xf>
    <xf numFmtId="0" fontId="6" fillId="8" borderId="11" xfId="8" applyFont="1" applyFill="1" applyBorder="1" applyAlignment="1">
      <alignment horizontal="center" vertical="center"/>
    </xf>
    <xf numFmtId="0" fontId="6" fillId="5" borderId="11" xfId="8" applyFont="1" applyFill="1" applyBorder="1" applyAlignment="1">
      <alignment horizontal="center" vertical="center"/>
    </xf>
    <xf numFmtId="0" fontId="9" fillId="5" borderId="13" xfId="8" applyFill="1" applyBorder="1" applyAlignment="1">
      <alignment horizontal="center" vertical="center"/>
    </xf>
    <xf numFmtId="0" fontId="9" fillId="5" borderId="14" xfId="8" applyFill="1" applyBorder="1" applyAlignment="1">
      <alignment wrapText="1"/>
    </xf>
    <xf numFmtId="0" fontId="9" fillId="5" borderId="13" xfId="8" applyFill="1" applyBorder="1" applyAlignment="1">
      <alignment horizontal="center" vertical="center" wrapText="1"/>
    </xf>
    <xf numFmtId="0" fontId="9" fillId="5" borderId="27" xfId="8" applyFill="1" applyBorder="1" applyAlignment="1">
      <alignment horizontal="center" vertical="center"/>
    </xf>
    <xf numFmtId="0" fontId="9" fillId="5" borderId="29" xfId="8" applyFill="1" applyBorder="1" applyAlignment="1">
      <alignment horizontal="center" vertical="center"/>
    </xf>
    <xf numFmtId="0" fontId="9" fillId="5" borderId="27" xfId="8" applyFill="1" applyBorder="1" applyAlignment="1">
      <alignment horizontal="center" vertical="center" wrapText="1"/>
    </xf>
    <xf numFmtId="0" fontId="9" fillId="5" borderId="14" xfId="8" applyFill="1" applyBorder="1" applyAlignment="1">
      <alignment horizontal="center" vertical="center"/>
    </xf>
    <xf numFmtId="0" fontId="9" fillId="5" borderId="2" xfId="8" applyFill="1" applyBorder="1" applyAlignment="1">
      <alignment horizontal="center" vertical="center" wrapText="1"/>
    </xf>
    <xf numFmtId="0" fontId="9" fillId="5" borderId="3" xfId="8" applyFill="1" applyBorder="1" applyAlignment="1">
      <alignment horizontal="center" vertical="center"/>
    </xf>
    <xf numFmtId="0" fontId="9" fillId="5" borderId="30" xfId="8" applyFill="1" applyBorder="1" applyAlignment="1">
      <alignment horizontal="center" vertical="center"/>
    </xf>
    <xf numFmtId="0" fontId="9" fillId="7" borderId="26" xfId="8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/>
    </xf>
    <xf numFmtId="0" fontId="21" fillId="2" borderId="11" xfId="5" applyFont="1" applyFill="1" applyBorder="1" applyAlignment="1">
      <alignment horizontal="center" vertical="center" wrapText="1"/>
    </xf>
    <xf numFmtId="0" fontId="6" fillId="4" borderId="60" xfId="8" applyFont="1" applyFill="1" applyBorder="1" applyAlignment="1">
      <alignment horizontal="center" vertical="center"/>
    </xf>
    <xf numFmtId="0" fontId="13" fillId="0" borderId="1" xfId="8" applyFont="1" applyBorder="1" applyAlignment="1">
      <alignment horizontal="center" vertical="center" wrapText="1"/>
    </xf>
    <xf numFmtId="0" fontId="9" fillId="4" borderId="29" xfId="8" applyFill="1" applyBorder="1" applyAlignment="1">
      <alignment horizontal="center" vertical="center"/>
    </xf>
    <xf numFmtId="0" fontId="9" fillId="4" borderId="29" xfId="8" applyFill="1" applyBorder="1" applyAlignment="1">
      <alignment horizontal="center" vertical="center" wrapText="1"/>
    </xf>
    <xf numFmtId="0" fontId="9" fillId="5" borderId="26" xfId="8" applyFill="1" applyBorder="1" applyAlignment="1">
      <alignment horizontal="center" vertical="center" wrapText="1"/>
    </xf>
    <xf numFmtId="0" fontId="9" fillId="15" borderId="0" xfId="8" applyFill="1"/>
    <xf numFmtId="0" fontId="9" fillId="6" borderId="9" xfId="8" applyFill="1" applyBorder="1" applyAlignment="1">
      <alignment horizontal="center" vertical="center"/>
    </xf>
    <xf numFmtId="0" fontId="9" fillId="6" borderId="11" xfId="8" applyFill="1" applyBorder="1" applyAlignment="1">
      <alignment wrapText="1"/>
    </xf>
    <xf numFmtId="0" fontId="9" fillId="6" borderId="9" xfId="8" applyFill="1" applyBorder="1" applyAlignment="1">
      <alignment horizontal="center" vertical="center" wrapText="1"/>
    </xf>
    <xf numFmtId="14" fontId="9" fillId="6" borderId="4" xfId="8" applyNumberFormat="1" applyFill="1" applyBorder="1" applyAlignment="1">
      <alignment horizontal="center" vertical="center"/>
    </xf>
    <xf numFmtId="0" fontId="9" fillId="6" borderId="4" xfId="8" applyFill="1" applyBorder="1" applyAlignment="1">
      <alignment horizontal="center" vertical="center" wrapText="1"/>
    </xf>
    <xf numFmtId="9" fontId="0" fillId="6" borderId="28" xfId="9" applyFont="1" applyFill="1" applyBorder="1"/>
    <xf numFmtId="0" fontId="6" fillId="0" borderId="0" xfId="0" applyFont="1" applyAlignment="1">
      <alignment horizontal="center" vertical="top" wrapText="1"/>
    </xf>
    <xf numFmtId="0" fontId="17" fillId="6" borderId="4" xfId="8" applyFont="1" applyFill="1" applyBorder="1" applyAlignment="1">
      <alignment horizontal="center" vertical="center"/>
    </xf>
    <xf numFmtId="0" fontId="8" fillId="7" borderId="4" xfId="5" applyFont="1" applyFill="1" applyBorder="1" applyAlignment="1">
      <alignment horizontal="center"/>
    </xf>
    <xf numFmtId="0" fontId="8" fillId="7" borderId="4" xfId="5" applyNumberFormat="1" applyFont="1" applyFill="1" applyBorder="1" applyAlignment="1">
      <alignment horizontal="center"/>
    </xf>
    <xf numFmtId="0" fontId="8" fillId="7" borderId="4" xfId="5" applyFont="1" applyFill="1" applyBorder="1" applyAlignment="1">
      <alignment vertical="top" wrapText="1"/>
    </xf>
    <xf numFmtId="9" fontId="8" fillId="7" borderId="4" xfId="9" applyFont="1" applyFill="1" applyBorder="1"/>
    <xf numFmtId="0" fontId="8" fillId="7" borderId="4" xfId="5" applyFont="1" applyFill="1" applyBorder="1"/>
    <xf numFmtId="0" fontId="0" fillId="7" borderId="4" xfId="0" applyFill="1" applyBorder="1"/>
    <xf numFmtId="10" fontId="8" fillId="7" borderId="4" xfId="5" applyNumberFormat="1" applyFont="1" applyFill="1" applyBorder="1"/>
    <xf numFmtId="0" fontId="6" fillId="7" borderId="4" xfId="6" applyFont="1" applyFill="1" applyBorder="1" applyAlignment="1">
      <alignment horizontal="center" vertical="center" wrapText="1"/>
    </xf>
    <xf numFmtId="0" fontId="6" fillId="7" borderId="4" xfId="8" applyFont="1" applyFill="1" applyBorder="1" applyAlignment="1">
      <alignment vertical="top" wrapText="1"/>
    </xf>
    <xf numFmtId="0" fontId="8" fillId="4" borderId="4" xfId="5" applyFont="1" applyFill="1" applyBorder="1" applyAlignment="1">
      <alignment horizontal="center"/>
    </xf>
    <xf numFmtId="0" fontId="8" fillId="4" borderId="4" xfId="5" applyNumberFormat="1" applyFont="1" applyFill="1" applyBorder="1" applyAlignment="1">
      <alignment horizontal="center"/>
    </xf>
    <xf numFmtId="0" fontId="8" fillId="4" borderId="4" xfId="5" applyFont="1" applyFill="1" applyBorder="1" applyAlignment="1">
      <alignment vertical="top" wrapText="1"/>
    </xf>
    <xf numFmtId="9" fontId="8" fillId="4" borderId="4" xfId="9" applyFont="1" applyFill="1" applyBorder="1"/>
    <xf numFmtId="0" fontId="8" fillId="4" borderId="4" xfId="5" applyFont="1" applyFill="1" applyBorder="1"/>
    <xf numFmtId="0" fontId="0" fillId="4" borderId="4" xfId="0" applyFill="1" applyBorder="1"/>
    <xf numFmtId="10" fontId="8" fillId="4" borderId="4" xfId="5" applyNumberFormat="1" applyFont="1" applyFill="1" applyBorder="1"/>
    <xf numFmtId="0" fontId="6" fillId="0" borderId="4" xfId="0" applyFont="1" applyBorder="1" applyAlignment="1">
      <alignment horizontal="center" vertical="top" wrapText="1"/>
    </xf>
    <xf numFmtId="10" fontId="6" fillId="0" borderId="4" xfId="0" applyNumberFormat="1" applyFont="1" applyBorder="1" applyAlignment="1">
      <alignment horizontal="center" vertical="top" wrapText="1"/>
    </xf>
    <xf numFmtId="10" fontId="0" fillId="0" borderId="4" xfId="0" applyNumberForma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4" xfId="0" applyBorder="1"/>
    <xf numFmtId="10" fontId="0" fillId="0" borderId="0" xfId="0" applyNumberFormat="1" applyAlignment="1">
      <alignment vertical="top" wrapText="1"/>
    </xf>
    <xf numFmtId="0" fontId="0" fillId="0" borderId="0" xfId="0" applyBorder="1"/>
    <xf numFmtId="10" fontId="0" fillId="0" borderId="0" xfId="0" applyNumberFormat="1" applyBorder="1" applyAlignment="1">
      <alignment vertical="top" wrapText="1"/>
    </xf>
    <xf numFmtId="0" fontId="9" fillId="19" borderId="11" xfId="8" applyFill="1" applyBorder="1" applyAlignment="1">
      <alignment horizontal="center" vertical="center"/>
    </xf>
    <xf numFmtId="0" fontId="31" fillId="6" borderId="11" xfId="8" applyFont="1" applyFill="1" applyBorder="1" applyAlignment="1">
      <alignment horizontal="center" vertical="center"/>
    </xf>
    <xf numFmtId="0" fontId="7" fillId="19" borderId="4" xfId="11" applyFont="1" applyFill="1" applyBorder="1" applyAlignment="1">
      <alignment horizontal="center" vertical="center"/>
    </xf>
    <xf numFmtId="0" fontId="7" fillId="4" borderId="4" xfId="12" applyFont="1" applyFill="1" applyBorder="1" applyAlignment="1">
      <alignment horizontal="center" vertical="center"/>
    </xf>
    <xf numFmtId="0" fontId="7" fillId="6" borderId="4" xfId="13" applyFont="1" applyFill="1" applyBorder="1" applyAlignment="1">
      <alignment horizontal="center" vertical="center"/>
    </xf>
    <xf numFmtId="0" fontId="7" fillId="19" borderId="4" xfId="11" applyFont="1" applyFill="1" applyBorder="1"/>
    <xf numFmtId="10" fontId="7" fillId="19" borderId="4" xfId="11" applyNumberFormat="1" applyFont="1" applyFill="1" applyBorder="1" applyAlignment="1">
      <alignment vertical="top" wrapText="1"/>
    </xf>
    <xf numFmtId="0" fontId="7" fillId="4" borderId="4" xfId="12" applyFont="1" applyFill="1" applyBorder="1"/>
    <xf numFmtId="10" fontId="7" fillId="4" borderId="4" xfId="12" applyNumberFormat="1" applyFont="1" applyFill="1" applyBorder="1" applyAlignment="1">
      <alignment vertical="top" wrapText="1"/>
    </xf>
    <xf numFmtId="0" fontId="7" fillId="6" borderId="4" xfId="13" applyFont="1" applyFill="1" applyBorder="1"/>
    <xf numFmtId="10" fontId="7" fillId="6" borderId="4" xfId="13" applyNumberFormat="1" applyFont="1" applyFill="1" applyBorder="1" applyAlignment="1">
      <alignment vertical="top" wrapText="1"/>
    </xf>
    <xf numFmtId="0" fontId="26" fillId="0" borderId="0" xfId="10" applyFill="1" applyAlignment="1">
      <alignment horizontal="center" vertical="top"/>
    </xf>
    <xf numFmtId="0" fontId="26" fillId="0" borderId="0" xfId="10" applyFill="1"/>
    <xf numFmtId="0" fontId="27" fillId="0" borderId="0" xfId="10" applyFont="1" applyFill="1" applyBorder="1" applyAlignment="1">
      <alignment horizontal="center" vertical="top" wrapText="1"/>
    </xf>
    <xf numFmtId="0" fontId="26" fillId="0" borderId="0" xfId="10" applyFill="1" applyBorder="1" applyAlignment="1">
      <alignment vertical="top" wrapText="1"/>
    </xf>
    <xf numFmtId="0" fontId="26" fillId="0" borderId="9" xfId="10" applyFill="1" applyBorder="1" applyAlignment="1">
      <alignment horizontal="center" vertical="top" wrapText="1"/>
    </xf>
    <xf numFmtId="0" fontId="26" fillId="0" borderId="26" xfId="10" applyFill="1" applyBorder="1" applyAlignment="1">
      <alignment horizontal="center" vertical="top" wrapText="1"/>
    </xf>
    <xf numFmtId="0" fontId="26" fillId="0" borderId="0" xfId="10" applyFill="1" applyBorder="1" applyAlignment="1">
      <alignment wrapText="1"/>
    </xf>
    <xf numFmtId="0" fontId="26" fillId="0" borderId="4" xfId="10" applyFill="1" applyBorder="1" applyAlignment="1">
      <alignment horizontal="center" vertical="top" wrapText="1"/>
    </xf>
    <xf numFmtId="0" fontId="26" fillId="0" borderId="4" xfId="10" applyFill="1" applyBorder="1" applyAlignment="1">
      <alignment vertical="top" wrapText="1"/>
    </xf>
    <xf numFmtId="0" fontId="26" fillId="0" borderId="11" xfId="10" applyFill="1" applyBorder="1" applyAlignment="1">
      <alignment horizontal="center" vertical="top" wrapText="1"/>
    </xf>
    <xf numFmtId="0" fontId="26" fillId="0" borderId="11" xfId="10" applyFill="1" applyBorder="1" applyAlignment="1">
      <alignment horizontal="center" vertical="top"/>
    </xf>
    <xf numFmtId="0" fontId="26" fillId="0" borderId="16" xfId="10" applyFill="1" applyBorder="1" applyAlignment="1">
      <alignment horizontal="center" vertical="top" wrapText="1"/>
    </xf>
    <xf numFmtId="0" fontId="26" fillId="0" borderId="10" xfId="10" applyFill="1" applyBorder="1" applyAlignment="1">
      <alignment horizontal="center" vertical="top" wrapText="1"/>
    </xf>
    <xf numFmtId="0" fontId="26" fillId="0" borderId="10" xfId="10" applyFill="1" applyBorder="1" applyAlignment="1">
      <alignment vertical="top" wrapText="1"/>
    </xf>
    <xf numFmtId="0" fontId="26" fillId="0" borderId="17" xfId="10" applyFill="1" applyBorder="1" applyAlignment="1">
      <alignment horizontal="center" vertical="top" wrapText="1"/>
    </xf>
    <xf numFmtId="0" fontId="26" fillId="0" borderId="31" xfId="10" applyFill="1" applyBorder="1" applyAlignment="1">
      <alignment horizontal="center" vertical="top" wrapText="1"/>
    </xf>
    <xf numFmtId="0" fontId="26" fillId="0" borderId="17" xfId="10" applyFill="1" applyBorder="1" applyAlignment="1">
      <alignment horizontal="center" vertical="top"/>
    </xf>
    <xf numFmtId="0" fontId="26" fillId="0" borderId="46" xfId="10" applyFill="1" applyBorder="1" applyAlignment="1">
      <alignment horizontal="center" vertical="top"/>
    </xf>
    <xf numFmtId="0" fontId="26" fillId="0" borderId="47" xfId="10" applyFill="1" applyBorder="1" applyAlignment="1">
      <alignment horizontal="center" vertical="top"/>
    </xf>
    <xf numFmtId="0" fontId="26" fillId="0" borderId="4" xfId="10" applyFill="1" applyBorder="1" applyAlignment="1">
      <alignment horizontal="center" vertical="top"/>
    </xf>
    <xf numFmtId="0" fontId="26" fillId="0" borderId="28" xfId="10" applyFill="1" applyBorder="1" applyAlignment="1">
      <alignment wrapText="1"/>
    </xf>
    <xf numFmtId="0" fontId="26" fillId="0" borderId="0" xfId="10" applyFill="1" applyBorder="1" applyAlignment="1">
      <alignment horizontal="center" vertical="top" wrapText="1"/>
    </xf>
    <xf numFmtId="0" fontId="26" fillId="0" borderId="50" xfId="10" applyFill="1" applyBorder="1" applyAlignment="1">
      <alignment horizontal="center" vertical="top" wrapText="1"/>
    </xf>
    <xf numFmtId="0" fontId="26" fillId="0" borderId="52" xfId="10" applyFill="1" applyBorder="1" applyAlignment="1">
      <alignment horizontal="center" vertical="top" wrapText="1"/>
    </xf>
    <xf numFmtId="0" fontId="26" fillId="0" borderId="51" xfId="10" applyFill="1" applyBorder="1" applyAlignment="1">
      <alignment horizontal="center" vertical="top" wrapText="1"/>
    </xf>
    <xf numFmtId="0" fontId="26" fillId="0" borderId="53" xfId="10" applyFill="1" applyBorder="1" applyAlignment="1">
      <alignment horizontal="center" vertical="top" wrapText="1"/>
    </xf>
    <xf numFmtId="0" fontId="27" fillId="0" borderId="7" xfId="10" applyFont="1" applyFill="1" applyBorder="1" applyAlignment="1">
      <alignment horizontal="center" vertical="top" wrapText="1"/>
    </xf>
    <xf numFmtId="10" fontId="26" fillId="0" borderId="4" xfId="10" applyNumberFormat="1" applyFill="1" applyBorder="1" applyAlignment="1">
      <alignment horizontal="center" vertical="top"/>
    </xf>
    <xf numFmtId="0" fontId="26" fillId="0" borderId="10" xfId="10" applyFill="1" applyBorder="1" applyAlignment="1">
      <alignment horizontal="center" vertical="top"/>
    </xf>
    <xf numFmtId="0" fontId="26" fillId="0" borderId="61" xfId="10" applyFill="1" applyBorder="1" applyAlignment="1">
      <alignment wrapText="1"/>
    </xf>
    <xf numFmtId="0" fontId="26" fillId="0" borderId="50" xfId="10" applyFill="1" applyBorder="1" applyAlignment="1">
      <alignment wrapText="1"/>
    </xf>
    <xf numFmtId="0" fontId="26" fillId="0" borderId="52" xfId="10" applyFill="1" applyBorder="1" applyAlignment="1">
      <alignment wrapText="1"/>
    </xf>
    <xf numFmtId="0" fontId="27" fillId="0" borderId="6" xfId="10" applyFont="1" applyFill="1" applyBorder="1" applyAlignment="1">
      <alignment horizontal="center" vertical="top" wrapText="1"/>
    </xf>
    <xf numFmtId="0" fontId="27" fillId="0" borderId="37" xfId="10" applyFont="1" applyFill="1" applyBorder="1" applyAlignment="1">
      <alignment horizontal="center" vertical="top" wrapText="1"/>
    </xf>
    <xf numFmtId="0" fontId="27" fillId="0" borderId="41" xfId="10" applyFont="1" applyFill="1" applyBorder="1" applyAlignment="1">
      <alignment horizontal="center" vertical="top" wrapText="1"/>
    </xf>
    <xf numFmtId="10" fontId="26" fillId="0" borderId="10" xfId="10" applyNumberFormat="1" applyFill="1" applyBorder="1" applyAlignment="1">
      <alignment horizontal="center" vertical="top"/>
    </xf>
    <xf numFmtId="0" fontId="27" fillId="0" borderId="15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36" xfId="10" applyFont="1" applyFill="1" applyBorder="1" applyAlignment="1">
      <alignment horizontal="center" vertical="top" wrapText="1"/>
    </xf>
    <xf numFmtId="0" fontId="26" fillId="4" borderId="9" xfId="10" applyFill="1" applyBorder="1" applyAlignment="1">
      <alignment horizontal="center" vertical="top" wrapText="1"/>
    </xf>
    <xf numFmtId="0" fontId="26" fillId="4" borderId="4" xfId="10" applyFill="1" applyBorder="1" applyAlignment="1">
      <alignment horizontal="center" vertical="top" wrapText="1"/>
    </xf>
    <xf numFmtId="0" fontId="26" fillId="4" borderId="4" xfId="10" applyFill="1" applyBorder="1" applyAlignment="1">
      <alignment vertical="top" wrapText="1"/>
    </xf>
    <xf numFmtId="0" fontId="26" fillId="4" borderId="11" xfId="10" applyFill="1" applyBorder="1" applyAlignment="1">
      <alignment horizontal="center" vertical="top" wrapText="1"/>
    </xf>
    <xf numFmtId="0" fontId="26" fillId="4" borderId="50" xfId="10" applyFill="1" applyBorder="1" applyAlignment="1">
      <alignment horizontal="center" vertical="top" wrapText="1"/>
    </xf>
    <xf numFmtId="0" fontId="26" fillId="4" borderId="51" xfId="10" applyFill="1" applyBorder="1" applyAlignment="1">
      <alignment horizontal="center" vertical="top" wrapText="1"/>
    </xf>
    <xf numFmtId="0" fontId="26" fillId="4" borderId="26" xfId="10" applyFill="1" applyBorder="1" applyAlignment="1">
      <alignment horizontal="center" vertical="top" wrapText="1"/>
    </xf>
    <xf numFmtId="0" fontId="26" fillId="4" borderId="11" xfId="10" applyFill="1" applyBorder="1" applyAlignment="1">
      <alignment horizontal="center" vertical="top"/>
    </xf>
    <xf numFmtId="0" fontId="26" fillId="4" borderId="4" xfId="10" applyFill="1" applyBorder="1" applyAlignment="1">
      <alignment horizontal="center" vertical="top"/>
    </xf>
    <xf numFmtId="0" fontId="26" fillId="4" borderId="46" xfId="10" applyFill="1" applyBorder="1" applyAlignment="1">
      <alignment horizontal="center" vertical="top"/>
    </xf>
    <xf numFmtId="10" fontId="26" fillId="4" borderId="4" xfId="10" applyNumberFormat="1" applyFill="1" applyBorder="1" applyAlignment="1">
      <alignment horizontal="center" vertical="top"/>
    </xf>
    <xf numFmtId="0" fontId="26" fillId="4" borderId="28" xfId="10" applyFill="1" applyBorder="1" applyAlignment="1">
      <alignment wrapText="1"/>
    </xf>
    <xf numFmtId="0" fontId="26" fillId="4" borderId="50" xfId="10" applyFill="1" applyBorder="1" applyAlignment="1">
      <alignment wrapText="1"/>
    </xf>
    <xf numFmtId="0" fontId="26" fillId="6" borderId="9" xfId="10" applyFill="1" applyBorder="1" applyAlignment="1">
      <alignment horizontal="center" vertical="top" wrapText="1"/>
    </xf>
    <xf numFmtId="0" fontId="26" fillId="6" borderId="4" xfId="10" applyFill="1" applyBorder="1" applyAlignment="1">
      <alignment horizontal="center" vertical="top" wrapText="1"/>
    </xf>
    <xf numFmtId="0" fontId="26" fillId="6" borderId="4" xfId="10" applyFill="1" applyBorder="1" applyAlignment="1">
      <alignment vertical="top" wrapText="1"/>
    </xf>
    <xf numFmtId="0" fontId="26" fillId="6" borderId="11" xfId="10" applyFill="1" applyBorder="1" applyAlignment="1">
      <alignment horizontal="center" vertical="top" wrapText="1"/>
    </xf>
    <xf numFmtId="0" fontId="26" fillId="6" borderId="50" xfId="10" applyFill="1" applyBorder="1" applyAlignment="1">
      <alignment horizontal="center" vertical="top" wrapText="1"/>
    </xf>
    <xf numFmtId="0" fontId="26" fillId="6" borderId="51" xfId="10" applyFill="1" applyBorder="1" applyAlignment="1">
      <alignment horizontal="center" vertical="top" wrapText="1"/>
    </xf>
    <xf numFmtId="0" fontId="26" fillId="6" borderId="26" xfId="10" applyFill="1" applyBorder="1" applyAlignment="1">
      <alignment horizontal="center" vertical="top" wrapText="1"/>
    </xf>
    <xf numFmtId="0" fontId="26" fillId="6" borderId="11" xfId="10" applyFill="1" applyBorder="1" applyAlignment="1">
      <alignment horizontal="center" vertical="top"/>
    </xf>
    <xf numFmtId="0" fontId="26" fillId="6" borderId="4" xfId="10" applyFill="1" applyBorder="1" applyAlignment="1">
      <alignment horizontal="center" vertical="top"/>
    </xf>
    <xf numFmtId="0" fontId="26" fillId="6" borderId="46" xfId="10" applyFill="1" applyBorder="1" applyAlignment="1">
      <alignment horizontal="center" vertical="top"/>
    </xf>
    <xf numFmtId="10" fontId="26" fillId="6" borderId="4" xfId="10" applyNumberFormat="1" applyFill="1" applyBorder="1" applyAlignment="1">
      <alignment horizontal="center" vertical="top"/>
    </xf>
    <xf numFmtId="0" fontId="26" fillId="6" borderId="28" xfId="10" applyFill="1" applyBorder="1" applyAlignment="1">
      <alignment wrapText="1"/>
    </xf>
    <xf numFmtId="0" fontId="26" fillId="6" borderId="50" xfId="10" applyFill="1" applyBorder="1" applyAlignment="1">
      <alignment wrapText="1"/>
    </xf>
    <xf numFmtId="0" fontId="27" fillId="0" borderId="38" xfId="10" applyFont="1" applyFill="1" applyBorder="1" applyAlignment="1">
      <alignment horizontal="center" vertical="top" wrapText="1"/>
    </xf>
    <xf numFmtId="0" fontId="27" fillId="0" borderId="40" xfId="10" applyFont="1" applyFill="1" applyBorder="1" applyAlignment="1">
      <alignment horizontal="center" vertical="top" wrapText="1"/>
    </xf>
    <xf numFmtId="0" fontId="26" fillId="0" borderId="32" xfId="10" applyFill="1" applyBorder="1" applyAlignment="1">
      <alignment vertical="top" wrapText="1"/>
    </xf>
    <xf numFmtId="0" fontId="27" fillId="0" borderId="66" xfId="10" applyFont="1" applyFill="1" applyBorder="1" applyAlignment="1">
      <alignment horizontal="center" vertical="top"/>
    </xf>
    <xf numFmtId="0" fontId="27" fillId="0" borderId="1" xfId="10" applyFont="1" applyFill="1" applyBorder="1" applyAlignment="1">
      <alignment horizontal="center" vertical="top"/>
    </xf>
    <xf numFmtId="0" fontId="26" fillId="7" borderId="13" xfId="10" applyFill="1" applyBorder="1" applyAlignment="1">
      <alignment horizontal="center" vertical="top" wrapText="1"/>
    </xf>
    <xf numFmtId="0" fontId="26" fillId="7" borderId="27" xfId="10" applyFill="1" applyBorder="1" applyAlignment="1">
      <alignment horizontal="center" vertical="top" wrapText="1"/>
    </xf>
    <xf numFmtId="0" fontId="26" fillId="7" borderId="27" xfId="10" applyFill="1" applyBorder="1" applyAlignment="1">
      <alignment vertical="top" wrapText="1"/>
    </xf>
    <xf numFmtId="0" fontId="26" fillId="7" borderId="14" xfId="10" applyFill="1" applyBorder="1" applyAlignment="1">
      <alignment horizontal="center" vertical="top" wrapText="1"/>
    </xf>
    <xf numFmtId="0" fontId="26" fillId="7" borderId="39" xfId="10" applyFill="1" applyBorder="1" applyAlignment="1">
      <alignment horizontal="center" vertical="top" wrapText="1"/>
    </xf>
    <xf numFmtId="0" fontId="26" fillId="7" borderId="48" xfId="10" applyFill="1" applyBorder="1" applyAlignment="1">
      <alignment horizontal="center" vertical="top" wrapText="1"/>
    </xf>
    <xf numFmtId="0" fontId="26" fillId="7" borderId="29" xfId="10" applyFill="1" applyBorder="1" applyAlignment="1">
      <alignment horizontal="center" vertical="top" wrapText="1"/>
    </xf>
    <xf numFmtId="0" fontId="26" fillId="7" borderId="14" xfId="10" applyFill="1" applyBorder="1" applyAlignment="1">
      <alignment horizontal="center" vertical="top"/>
    </xf>
    <xf numFmtId="0" fontId="26" fillId="7" borderId="27" xfId="10" applyFill="1" applyBorder="1" applyAlignment="1">
      <alignment horizontal="center" vertical="top"/>
    </xf>
    <xf numFmtId="0" fontId="26" fillId="7" borderId="45" xfId="10" applyFill="1" applyBorder="1" applyAlignment="1">
      <alignment horizontal="center" vertical="top"/>
    </xf>
    <xf numFmtId="10" fontId="26" fillId="7" borderId="27" xfId="10" applyNumberFormat="1" applyFill="1" applyBorder="1" applyAlignment="1">
      <alignment horizontal="center" vertical="top"/>
    </xf>
    <xf numFmtId="0" fontId="26" fillId="7" borderId="49" xfId="10" applyFill="1" applyBorder="1" applyAlignment="1">
      <alignment wrapText="1"/>
    </xf>
    <xf numFmtId="0" fontId="26" fillId="7" borderId="39" xfId="10" applyFill="1" applyBorder="1" applyAlignment="1">
      <alignment wrapText="1"/>
    </xf>
    <xf numFmtId="0" fontId="26" fillId="7" borderId="9" xfId="10" applyFill="1" applyBorder="1" applyAlignment="1">
      <alignment horizontal="center" vertical="top" wrapText="1"/>
    </xf>
    <xf numFmtId="0" fontId="26" fillId="7" borderId="4" xfId="10" applyFill="1" applyBorder="1" applyAlignment="1">
      <alignment horizontal="center" vertical="top" wrapText="1"/>
    </xf>
    <xf numFmtId="0" fontId="26" fillId="7" borderId="4" xfId="10" applyFill="1" applyBorder="1" applyAlignment="1">
      <alignment vertical="top" wrapText="1"/>
    </xf>
    <xf numFmtId="0" fontId="26" fillId="7" borderId="11" xfId="10" applyFill="1" applyBorder="1" applyAlignment="1">
      <alignment horizontal="center" vertical="top" wrapText="1"/>
    </xf>
    <xf numFmtId="0" fontId="26" fillId="7" borderId="50" xfId="10" applyFill="1" applyBorder="1" applyAlignment="1">
      <alignment horizontal="center" vertical="top" wrapText="1"/>
    </xf>
    <xf numFmtId="0" fontId="26" fillId="7" borderId="51" xfId="10" applyFill="1" applyBorder="1" applyAlignment="1">
      <alignment horizontal="center" vertical="top" wrapText="1"/>
    </xf>
    <xf numFmtId="0" fontId="26" fillId="7" borderId="26" xfId="10" applyFill="1" applyBorder="1" applyAlignment="1">
      <alignment horizontal="center" vertical="top" wrapText="1"/>
    </xf>
    <xf numFmtId="0" fontId="26" fillId="7" borderId="11" xfId="10" applyFill="1" applyBorder="1" applyAlignment="1">
      <alignment horizontal="center" vertical="top"/>
    </xf>
    <xf numFmtId="0" fontId="26" fillId="7" borderId="4" xfId="10" applyFill="1" applyBorder="1" applyAlignment="1">
      <alignment horizontal="center" vertical="top"/>
    </xf>
    <xf numFmtId="0" fontId="26" fillId="7" borderId="46" xfId="10" applyFill="1" applyBorder="1" applyAlignment="1">
      <alignment horizontal="center" vertical="top"/>
    </xf>
    <xf numFmtId="10" fontId="26" fillId="7" borderId="4" xfId="10" applyNumberFormat="1" applyFill="1" applyBorder="1" applyAlignment="1">
      <alignment horizontal="center" vertical="top"/>
    </xf>
    <xf numFmtId="0" fontId="26" fillId="7" borderId="28" xfId="10" applyFill="1" applyBorder="1" applyAlignment="1">
      <alignment wrapText="1"/>
    </xf>
    <xf numFmtId="0" fontId="26" fillId="7" borderId="50" xfId="10" applyFill="1" applyBorder="1" applyAlignment="1">
      <alignment wrapText="1"/>
    </xf>
    <xf numFmtId="0" fontId="26" fillId="7" borderId="46" xfId="10" applyFill="1" applyBorder="1" applyAlignment="1">
      <alignment wrapText="1"/>
    </xf>
    <xf numFmtId="0" fontId="26" fillId="5" borderId="9" xfId="10" applyFill="1" applyBorder="1" applyAlignment="1">
      <alignment horizontal="center" vertical="top" wrapText="1"/>
    </xf>
    <xf numFmtId="0" fontId="26" fillId="5" borderId="4" xfId="10" applyFill="1" applyBorder="1" applyAlignment="1">
      <alignment horizontal="center" vertical="top" wrapText="1"/>
    </xf>
    <xf numFmtId="0" fontId="26" fillId="5" borderId="4" xfId="10" applyFill="1" applyBorder="1" applyAlignment="1">
      <alignment vertical="top" wrapText="1"/>
    </xf>
    <xf numFmtId="0" fontId="26" fillId="5" borderId="11" xfId="10" applyFill="1" applyBorder="1" applyAlignment="1">
      <alignment horizontal="center" vertical="top" wrapText="1"/>
    </xf>
    <xf numFmtId="0" fontId="26" fillId="5" borderId="50" xfId="10" applyFill="1" applyBorder="1" applyAlignment="1">
      <alignment horizontal="center" vertical="top" wrapText="1"/>
    </xf>
    <xf numFmtId="0" fontId="26" fillId="5" borderId="51" xfId="10" applyFill="1" applyBorder="1" applyAlignment="1">
      <alignment horizontal="center" vertical="top" wrapText="1"/>
    </xf>
    <xf numFmtId="0" fontId="26" fillId="5" borderId="26" xfId="10" applyFill="1" applyBorder="1" applyAlignment="1">
      <alignment horizontal="center" vertical="top" wrapText="1"/>
    </xf>
    <xf numFmtId="0" fontId="26" fillId="5" borderId="11" xfId="10" applyFill="1" applyBorder="1" applyAlignment="1">
      <alignment horizontal="center" vertical="top"/>
    </xf>
    <xf numFmtId="0" fontId="26" fillId="5" borderId="4" xfId="10" applyFill="1" applyBorder="1" applyAlignment="1">
      <alignment horizontal="center" vertical="top"/>
    </xf>
    <xf numFmtId="0" fontId="26" fillId="5" borderId="46" xfId="10" applyFill="1" applyBorder="1" applyAlignment="1">
      <alignment horizontal="center" vertical="top"/>
    </xf>
    <xf numFmtId="10" fontId="26" fillId="5" borderId="4" xfId="10" applyNumberFormat="1" applyFill="1" applyBorder="1" applyAlignment="1">
      <alignment horizontal="center" vertical="top"/>
    </xf>
    <xf numFmtId="0" fontId="26" fillId="5" borderId="28" xfId="10" applyFill="1" applyBorder="1" applyAlignment="1">
      <alignment wrapText="1"/>
    </xf>
    <xf numFmtId="0" fontId="26" fillId="5" borderId="50" xfId="10" applyFill="1" applyBorder="1" applyAlignment="1">
      <alignment wrapText="1"/>
    </xf>
    <xf numFmtId="0" fontId="26" fillId="4" borderId="4" xfId="10" applyFont="1" applyFill="1" applyBorder="1" applyAlignment="1">
      <alignment horizontal="center" vertical="top" wrapText="1"/>
    </xf>
    <xf numFmtId="0" fontId="26" fillId="4" borderId="4" xfId="10" applyFont="1" applyFill="1" applyBorder="1" applyAlignment="1">
      <alignment vertical="top" wrapText="1"/>
    </xf>
    <xf numFmtId="0" fontId="26" fillId="4" borderId="11" xfId="10" applyFont="1" applyFill="1" applyBorder="1" applyAlignment="1">
      <alignment horizontal="center" vertical="top" wrapText="1"/>
    </xf>
    <xf numFmtId="0" fontId="26" fillId="4" borderId="50" xfId="10" applyFont="1" applyFill="1" applyBorder="1" applyAlignment="1">
      <alignment horizontal="center" vertical="top" wrapText="1"/>
    </xf>
    <xf numFmtId="0" fontId="26" fillId="4" borderId="51" xfId="10" applyFont="1" applyFill="1" applyBorder="1" applyAlignment="1">
      <alignment horizontal="center" vertical="top" wrapText="1"/>
    </xf>
    <xf numFmtId="0" fontId="26" fillId="4" borderId="9" xfId="10" applyFont="1" applyFill="1" applyBorder="1" applyAlignment="1">
      <alignment horizontal="center" vertical="top" wrapText="1"/>
    </xf>
    <xf numFmtId="0" fontId="26" fillId="4" borderId="26" xfId="10" applyFont="1" applyFill="1" applyBorder="1" applyAlignment="1">
      <alignment horizontal="center" vertical="top" wrapText="1"/>
    </xf>
    <xf numFmtId="0" fontId="26" fillId="4" borderId="11" xfId="10" applyFont="1" applyFill="1" applyBorder="1" applyAlignment="1">
      <alignment horizontal="center" vertical="top"/>
    </xf>
    <xf numFmtId="0" fontId="26" fillId="4" borderId="4" xfId="10" applyFont="1" applyFill="1" applyBorder="1" applyAlignment="1">
      <alignment horizontal="center" vertical="top"/>
    </xf>
    <xf numFmtId="0" fontId="26" fillId="4" borderId="46" xfId="10" applyFont="1" applyFill="1" applyBorder="1" applyAlignment="1">
      <alignment horizontal="center" vertical="top"/>
    </xf>
    <xf numFmtId="0" fontId="26" fillId="4" borderId="28" xfId="10" applyFont="1" applyFill="1" applyBorder="1" applyAlignment="1">
      <alignment wrapText="1"/>
    </xf>
    <xf numFmtId="0" fontId="26" fillId="5" borderId="3" xfId="10" applyFill="1" applyBorder="1" applyAlignment="1">
      <alignment horizontal="center" vertical="top" wrapText="1"/>
    </xf>
    <xf numFmtId="0" fontId="26" fillId="5" borderId="3" xfId="10" applyFill="1" applyBorder="1" applyAlignment="1">
      <alignment vertical="top" wrapText="1"/>
    </xf>
    <xf numFmtId="0" fontId="26" fillId="5" borderId="60" xfId="10" applyFill="1" applyBorder="1" applyAlignment="1">
      <alignment horizontal="center" vertical="top" wrapText="1"/>
    </xf>
    <xf numFmtId="0" fontId="26" fillId="5" borderId="63" xfId="10" applyFill="1" applyBorder="1" applyAlignment="1">
      <alignment horizontal="center" vertical="top" wrapText="1"/>
    </xf>
    <xf numFmtId="0" fontId="26" fillId="5" borderId="64" xfId="10" applyFill="1" applyBorder="1" applyAlignment="1">
      <alignment horizontal="center" vertical="top" wrapText="1"/>
    </xf>
    <xf numFmtId="0" fontId="26" fillId="5" borderId="2" xfId="10" applyFill="1" applyBorder="1" applyAlignment="1">
      <alignment horizontal="center" vertical="top" wrapText="1"/>
    </xf>
    <xf numFmtId="0" fontId="26" fillId="5" borderId="30" xfId="10" applyFill="1" applyBorder="1" applyAlignment="1">
      <alignment horizontal="center" vertical="top" wrapText="1"/>
    </xf>
    <xf numFmtId="0" fontId="26" fillId="5" borderId="60" xfId="10" applyFill="1" applyBorder="1" applyAlignment="1">
      <alignment horizontal="center" vertical="top"/>
    </xf>
    <xf numFmtId="0" fontId="26" fillId="5" borderId="3" xfId="10" applyFill="1" applyBorder="1" applyAlignment="1">
      <alignment horizontal="center" vertical="top"/>
    </xf>
    <xf numFmtId="0" fontId="26" fillId="5" borderId="59" xfId="10" applyFill="1" applyBorder="1" applyAlignment="1">
      <alignment horizontal="center" vertical="top"/>
    </xf>
    <xf numFmtId="0" fontId="26" fillId="5" borderId="65" xfId="10" applyFill="1" applyBorder="1" applyAlignment="1">
      <alignment wrapText="1"/>
    </xf>
    <xf numFmtId="0" fontId="26" fillId="5" borderId="63" xfId="10" applyFill="1" applyBorder="1" applyAlignment="1">
      <alignment wrapText="1"/>
    </xf>
    <xf numFmtId="0" fontId="26" fillId="5" borderId="26" xfId="10" applyFill="1" applyBorder="1" applyAlignment="1">
      <alignment wrapText="1"/>
    </xf>
    <xf numFmtId="10" fontId="11" fillId="8" borderId="4" xfId="8" applyNumberFormat="1" applyFont="1" applyFill="1" applyBorder="1" applyAlignment="1">
      <alignment horizontal="center" vertical="center"/>
    </xf>
    <xf numFmtId="164" fontId="11" fillId="8" borderId="4" xfId="8" applyNumberFormat="1" applyFont="1" applyFill="1" applyBorder="1" applyAlignment="1">
      <alignment horizontal="center" vertical="center"/>
    </xf>
    <xf numFmtId="0" fontId="5" fillId="19" borderId="4" xfId="11" applyFont="1" applyFill="1" applyBorder="1" applyAlignment="1">
      <alignment vertical="top" wrapText="1"/>
    </xf>
    <xf numFmtId="10" fontId="5" fillId="19" borderId="4" xfId="11" applyNumberFormat="1" applyFont="1" applyFill="1" applyBorder="1" applyAlignment="1">
      <alignment vertical="top" wrapText="1"/>
    </xf>
    <xf numFmtId="0" fontId="5" fillId="4" borderId="4" xfId="12" applyFont="1" applyFill="1" applyBorder="1" applyAlignment="1">
      <alignment vertical="top" wrapText="1"/>
    </xf>
    <xf numFmtId="10" fontId="5" fillId="4" borderId="4" xfId="12" applyNumberFormat="1" applyFont="1" applyFill="1" applyBorder="1" applyAlignment="1">
      <alignment vertical="top" wrapText="1"/>
    </xf>
    <xf numFmtId="0" fontId="5" fillId="6" borderId="4" xfId="13" applyFont="1" applyFill="1" applyBorder="1" applyAlignment="1">
      <alignment vertical="top" wrapText="1"/>
    </xf>
    <xf numFmtId="10" fontId="5" fillId="6" borderId="4" xfId="13" applyNumberFormat="1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0" fontId="5" fillId="0" borderId="4" xfId="0" applyNumberFormat="1" applyFont="1" applyBorder="1" applyAlignment="1">
      <alignment vertical="top" wrapText="1"/>
    </xf>
    <xf numFmtId="0" fontId="7" fillId="19" borderId="4" xfId="11" applyFont="1" applyFill="1" applyBorder="1" applyAlignment="1">
      <alignment horizontal="center"/>
    </xf>
    <xf numFmtId="0" fontId="1" fillId="20" borderId="4" xfId="2" applyFill="1" applyBorder="1" applyAlignment="1">
      <alignment horizontal="center"/>
    </xf>
    <xf numFmtId="0" fontId="32" fillId="0" borderId="0" xfId="8" applyFont="1"/>
    <xf numFmtId="0" fontId="24" fillId="0" borderId="0" xfId="8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2" fillId="0" borderId="8" xfId="5" applyFont="1" applyBorder="1" applyAlignment="1">
      <alignment horizontal="center" vertical="top"/>
    </xf>
    <xf numFmtId="0" fontId="13" fillId="0" borderId="1" xfId="8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/>
    </xf>
    <xf numFmtId="0" fontId="13" fillId="0" borderId="6" xfId="8" applyFont="1" applyBorder="1" applyAlignment="1">
      <alignment horizontal="center" vertical="center" wrapText="1"/>
    </xf>
    <xf numFmtId="0" fontId="9" fillId="0" borderId="12" xfId="8" applyBorder="1" applyAlignment="1">
      <alignment horizontal="center" vertical="center"/>
    </xf>
    <xf numFmtId="0" fontId="9" fillId="0" borderId="15" xfId="8" applyBorder="1" applyAlignment="1">
      <alignment horizontal="center" vertical="center"/>
    </xf>
    <xf numFmtId="0" fontId="13" fillId="0" borderId="13" xfId="8" applyFont="1" applyBorder="1" applyAlignment="1">
      <alignment horizontal="center" vertical="center"/>
    </xf>
    <xf numFmtId="0" fontId="9" fillId="0" borderId="16" xfId="8" applyBorder="1" applyAlignment="1"/>
    <xf numFmtId="0" fontId="13" fillId="0" borderId="14" xfId="8" applyFont="1" applyBorder="1" applyAlignment="1">
      <alignment horizontal="center" vertical="center"/>
    </xf>
    <xf numFmtId="0" fontId="9" fillId="0" borderId="17" xfId="8" applyBorder="1" applyAlignment="1"/>
    <xf numFmtId="0" fontId="9" fillId="0" borderId="7" xfId="8" applyBorder="1" applyAlignment="1">
      <alignment horizontal="center" vertical="center"/>
    </xf>
    <xf numFmtId="0" fontId="27" fillId="0" borderId="39" xfId="10" applyFont="1" applyFill="1" applyBorder="1" applyAlignment="1">
      <alignment horizontal="center" vertical="top" wrapText="1"/>
    </xf>
    <xf numFmtId="0" fontId="27" fillId="0" borderId="42" xfId="10" applyFont="1" applyFill="1" applyBorder="1" applyAlignment="1">
      <alignment horizontal="center" vertical="top" wrapText="1"/>
    </xf>
    <xf numFmtId="0" fontId="27" fillId="0" borderId="62" xfId="10" applyFont="1" applyFill="1" applyBorder="1" applyAlignment="1">
      <alignment horizontal="center" vertical="top" wrapText="1"/>
    </xf>
    <xf numFmtId="0" fontId="27" fillId="0" borderId="5" xfId="10" applyFont="1" applyFill="1" applyBorder="1" applyAlignment="1">
      <alignment horizontal="center" vertical="top" wrapText="1"/>
    </xf>
    <xf numFmtId="0" fontId="27" fillId="0" borderId="6" xfId="10" applyFont="1" applyFill="1" applyBorder="1" applyAlignment="1">
      <alignment horizontal="center" vertical="top" wrapText="1"/>
    </xf>
    <xf numFmtId="0" fontId="27" fillId="0" borderId="15" xfId="10" applyFont="1" applyFill="1" applyBorder="1" applyAlignment="1">
      <alignment horizontal="center" vertical="top" wrapText="1"/>
    </xf>
    <xf numFmtId="0" fontId="27" fillId="0" borderId="40" xfId="10" applyFont="1" applyFill="1" applyBorder="1" applyAlignment="1">
      <alignment horizontal="center" vertical="top" wrapText="1"/>
    </xf>
    <xf numFmtId="0" fontId="27" fillId="0" borderId="43" xfId="10" applyFont="1" applyFill="1" applyBorder="1" applyAlignment="1">
      <alignment horizontal="center" vertical="top" wrapText="1"/>
    </xf>
    <xf numFmtId="0" fontId="27" fillId="0" borderId="32" xfId="10" applyFont="1" applyFill="1" applyBorder="1" applyAlignment="1">
      <alignment horizontal="center" vertical="top" wrapText="1"/>
    </xf>
    <xf numFmtId="0" fontId="27" fillId="0" borderId="44" xfId="10" applyFont="1" applyFill="1" applyBorder="1" applyAlignment="1">
      <alignment horizontal="center" vertical="top" wrapText="1"/>
    </xf>
    <xf numFmtId="0" fontId="27" fillId="0" borderId="8" xfId="10" applyFont="1" applyFill="1" applyBorder="1" applyAlignment="1">
      <alignment horizontal="center" vertical="center" wrapText="1"/>
    </xf>
    <xf numFmtId="0" fontId="27" fillId="0" borderId="37" xfId="10" applyFont="1" applyFill="1" applyBorder="1" applyAlignment="1">
      <alignment horizontal="center" vertical="top" wrapText="1"/>
    </xf>
    <xf numFmtId="0" fontId="27" fillId="0" borderId="18" xfId="10" applyFont="1" applyFill="1" applyBorder="1" applyAlignment="1">
      <alignment horizontal="center" vertical="top" wrapText="1"/>
    </xf>
    <xf numFmtId="0" fontId="27" fillId="0" borderId="36" xfId="10" applyFont="1" applyFill="1" applyBorder="1" applyAlignment="1">
      <alignment horizontal="center" vertical="top" wrapText="1"/>
    </xf>
    <xf numFmtId="0" fontId="27" fillId="0" borderId="19" xfId="10" applyFont="1" applyFill="1" applyBorder="1" applyAlignment="1">
      <alignment horizontal="center" vertical="top" wrapText="1"/>
    </xf>
    <xf numFmtId="0" fontId="27" fillId="0" borderId="41" xfId="10" applyFont="1" applyFill="1" applyBorder="1" applyAlignment="1">
      <alignment horizontal="center" vertical="top" wrapText="1"/>
    </xf>
    <xf numFmtId="0" fontId="27" fillId="0" borderId="20" xfId="1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6" fillId="8" borderId="3" xfId="5" applyFont="1" applyFill="1" applyBorder="1" applyAlignment="1">
      <alignment horizontal="center" vertical="center" wrapText="1"/>
    </xf>
    <xf numFmtId="0" fontId="6" fillId="4" borderId="4" xfId="8" applyFont="1" applyFill="1" applyBorder="1" applyAlignment="1">
      <alignment horizontal="center" vertical="center"/>
    </xf>
  </cellXfs>
  <cellStyles count="14">
    <cellStyle name="Excel Built-in Normal 1" xfId="3"/>
    <cellStyle name="Excel Built-in Normal 2" xfId="2"/>
    <cellStyle name="Нейтральный 2" xfId="12"/>
    <cellStyle name="Обычный" xfId="0" builtinId="0"/>
    <cellStyle name="Обычный 10" xfId="1"/>
    <cellStyle name="Обычный 11" xfId="7"/>
    <cellStyle name="Обычный 12" xfId="6"/>
    <cellStyle name="Обычный 2" xfId="8"/>
    <cellStyle name="Обычный 2 3 2 2" xfId="4"/>
    <cellStyle name="Обычный 3" xfId="10"/>
    <cellStyle name="Обычный 4" xfId="5"/>
    <cellStyle name="Плохой 2" xfId="13"/>
    <cellStyle name="Процентный 2" xfId="9"/>
    <cellStyle name="Хороши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3458824" cy="903132"/>
    <xdr:sp macro="" textlink="">
      <xdr:nvSpPr>
        <xdr:cNvPr id="2" name="TextBox 1"/>
        <xdr:cNvSpPr txBox="1"/>
      </xdr:nvSpPr>
      <xdr:spPr>
        <a:xfrm>
          <a:off x="0" y="57150"/>
          <a:ext cx="13458824" cy="9031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Мониторинг исполнения приказов: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Минтруда России от 13.06.2017 № 486н «Об утверждении Порядка разработки и реализации индивидуальной программы реабилитации или абилитации инвалида, индивидуальной программы реабилитации или абилитации ребенка-инвалида, выдаваемых федеральными государственными учреждениями медико-социальной экспертизы, и их форм»;</a:t>
          </a:r>
        </a:p>
        <a:p>
          <a:pPr algn="ctr"/>
          <a:r>
            <a:rPr lang="ru-RU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Приказ министерства здравоохранения Самарской области от 11.05.2016 № 660 «Об организации взаимодействия учреждений здравоохранения Самарской области с бюро медико-социальной экспертизы Федерального казенного учреждения «Главное бюро медико-социальной экспертизы по Самарской области».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887261</xdr:colOff>
      <xdr:row>0</xdr:row>
      <xdr:rowOff>91336</xdr:rowOff>
    </xdr:from>
    <xdr:ext cx="15331335" cy="1124667"/>
    <xdr:sp macro="" textlink="">
      <xdr:nvSpPr>
        <xdr:cNvPr id="2" name="TextBox 1"/>
        <xdr:cNvSpPr txBox="1"/>
      </xdr:nvSpPr>
      <xdr:spPr>
        <a:xfrm>
          <a:off x="1525436" y="91336"/>
          <a:ext cx="15331335" cy="1124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Мониторинг исполнения приказов и писем: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министерства здравоохранения Российской Федерации от 30.11.2017 №965н «Об утверждении порядка организации и оказания медицинской помощи с применением телемедицинских технологий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Письмо Министерства здравоохранения РФ от 9 апреля 2018 г. № 18-2/0579 «О разъяснении порядка организации и оказания медицинской помощи с применением телемедицинских технологий»</a:t>
          </a:r>
        </a:p>
        <a:p>
          <a:r>
            <a:rPr lang="ru-RU" sz="14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Приказ МЗ СО №1003 от 25.07.2019 Об организации проведения телемедицинских консультаций с использованием федеральной телемедицинской системы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80" zoomScaleNormal="80" workbookViewId="0">
      <pane ySplit="3" topLeftCell="A4" activePane="bottomLeft" state="frozen"/>
      <selection pane="bottomLeft" activeCell="B6" sqref="B6"/>
    </sheetView>
  </sheetViews>
  <sheetFormatPr defaultRowHeight="15" x14ac:dyDescent="0.25"/>
  <cols>
    <col min="1" max="2" width="9.140625" style="1"/>
    <col min="3" max="3" width="47.42578125" style="1" customWidth="1"/>
    <col min="4" max="4" width="15.42578125" style="1" customWidth="1"/>
    <col min="5" max="5" width="15.42578125" style="46" customWidth="1"/>
    <col min="6" max="6" width="15.42578125" style="47" customWidth="1"/>
    <col min="7" max="7" width="19" style="1" customWidth="1"/>
    <col min="8" max="8" width="25.7109375" style="1" customWidth="1"/>
    <col min="9" max="9" width="31.140625" style="1" bestFit="1" customWidth="1"/>
    <col min="10" max="10" width="26.28515625" style="1" bestFit="1" customWidth="1"/>
    <col min="11" max="16384" width="9.140625" style="1"/>
  </cols>
  <sheetData>
    <row r="1" spans="1:10" ht="27" customHeight="1" thickBot="1" x14ac:dyDescent="0.3">
      <c r="G1" s="113"/>
    </row>
    <row r="2" spans="1:10" ht="86.25" customHeight="1" thickBot="1" x14ac:dyDescent="0.3">
      <c r="A2" s="114" t="s">
        <v>69</v>
      </c>
      <c r="B2" s="115" t="s">
        <v>70</v>
      </c>
      <c r="C2" s="115" t="s">
        <v>71</v>
      </c>
      <c r="D2" s="115" t="s">
        <v>128</v>
      </c>
      <c r="E2" s="115" t="s">
        <v>129</v>
      </c>
      <c r="F2" s="115" t="s">
        <v>130</v>
      </c>
      <c r="G2" s="115" t="s">
        <v>131</v>
      </c>
      <c r="H2" s="142" t="s">
        <v>235</v>
      </c>
      <c r="I2" s="142" t="s">
        <v>323</v>
      </c>
      <c r="J2" s="150" t="s">
        <v>325</v>
      </c>
    </row>
    <row r="3" spans="1:10" ht="15" customHeight="1" thickBot="1" x14ac:dyDescent="0.3">
      <c r="A3" s="111"/>
      <c r="B3" s="112"/>
      <c r="C3" s="111"/>
      <c r="D3" s="111"/>
      <c r="E3" s="111"/>
      <c r="F3" s="111"/>
      <c r="G3" s="111"/>
      <c r="H3" s="143"/>
      <c r="I3" s="142"/>
      <c r="J3" s="151"/>
    </row>
    <row r="4" spans="1:10" ht="50.25" customHeight="1" x14ac:dyDescent="0.25">
      <c r="A4" s="48">
        <v>1</v>
      </c>
      <c r="B4" s="49">
        <v>6013</v>
      </c>
      <c r="C4" s="50" t="s">
        <v>55</v>
      </c>
      <c r="D4" s="51">
        <f>SUM(E4:J4)</f>
        <v>55</v>
      </c>
      <c r="E4" s="124">
        <v>10</v>
      </c>
      <c r="F4" s="124">
        <v>10</v>
      </c>
      <c r="G4" s="75">
        <v>10</v>
      </c>
      <c r="H4" s="144">
        <v>10</v>
      </c>
      <c r="I4" s="167">
        <v>5</v>
      </c>
      <c r="J4" s="75">
        <v>10</v>
      </c>
    </row>
    <row r="5" spans="1:10" ht="50.25" customHeight="1" x14ac:dyDescent="0.25">
      <c r="A5" s="48">
        <f>A4+1</f>
        <v>2</v>
      </c>
      <c r="B5" s="59">
        <v>5716</v>
      </c>
      <c r="C5" s="50" t="s">
        <v>51</v>
      </c>
      <c r="D5" s="51">
        <f t="shared" ref="D5" si="0">SUM(E5:J5)</f>
        <v>49</v>
      </c>
      <c r="E5" s="124">
        <v>10</v>
      </c>
      <c r="F5" s="72">
        <v>5</v>
      </c>
      <c r="G5" s="75">
        <v>10</v>
      </c>
      <c r="H5" s="144">
        <v>10</v>
      </c>
      <c r="I5" s="41">
        <v>7</v>
      </c>
      <c r="J5" s="123">
        <v>7</v>
      </c>
    </row>
    <row r="6" spans="1:10" ht="63" x14ac:dyDescent="0.25">
      <c r="A6" s="48">
        <f t="shared" ref="A6:A69" si="1">A5+1</f>
        <v>3</v>
      </c>
      <c r="B6" s="59">
        <v>5721</v>
      </c>
      <c r="C6" s="50" t="s">
        <v>52</v>
      </c>
      <c r="D6" s="51">
        <f>SUM(E6:J6)</f>
        <v>49</v>
      </c>
      <c r="E6" s="124">
        <v>10</v>
      </c>
      <c r="F6" s="72">
        <v>5</v>
      </c>
      <c r="G6" s="144">
        <v>10</v>
      </c>
      <c r="H6" s="144">
        <v>10</v>
      </c>
      <c r="I6" s="41">
        <v>7</v>
      </c>
      <c r="J6" s="123">
        <v>7</v>
      </c>
    </row>
    <row r="7" spans="1:10" ht="47.25" x14ac:dyDescent="0.25">
      <c r="A7" s="48">
        <f t="shared" si="1"/>
        <v>4</v>
      </c>
      <c r="B7" s="54">
        <v>1302</v>
      </c>
      <c r="C7" s="50" t="s">
        <v>19</v>
      </c>
      <c r="D7" s="51">
        <f>SUM(E7:J7)</f>
        <v>49</v>
      </c>
      <c r="E7" s="124">
        <v>10</v>
      </c>
      <c r="F7" s="72">
        <v>5</v>
      </c>
      <c r="G7" s="75">
        <v>10</v>
      </c>
      <c r="H7" s="144">
        <v>10</v>
      </c>
      <c r="I7" s="41">
        <v>7</v>
      </c>
      <c r="J7" s="123">
        <v>7</v>
      </c>
    </row>
    <row r="8" spans="1:10" ht="48" customHeight="1" x14ac:dyDescent="0.25">
      <c r="A8" s="48">
        <f t="shared" si="1"/>
        <v>5</v>
      </c>
      <c r="B8" s="54">
        <v>3419</v>
      </c>
      <c r="C8" s="50" t="s">
        <v>84</v>
      </c>
      <c r="D8" s="51">
        <f>SUM(E8:J8)</f>
        <v>49</v>
      </c>
      <c r="E8" s="75">
        <v>10</v>
      </c>
      <c r="F8" s="72">
        <v>5</v>
      </c>
      <c r="G8" s="75">
        <v>10</v>
      </c>
      <c r="H8" s="152">
        <v>10</v>
      </c>
      <c r="I8" s="41">
        <v>7</v>
      </c>
      <c r="J8" s="123">
        <v>7</v>
      </c>
    </row>
    <row r="9" spans="1:10" ht="53.25" customHeight="1" x14ac:dyDescent="0.25">
      <c r="A9" s="48">
        <f t="shared" si="1"/>
        <v>6</v>
      </c>
      <c r="B9" s="59">
        <v>5715</v>
      </c>
      <c r="C9" s="50" t="s">
        <v>50</v>
      </c>
      <c r="D9" s="51">
        <f>SUM(E9:J9)</f>
        <v>49</v>
      </c>
      <c r="E9" s="124">
        <v>10</v>
      </c>
      <c r="F9" s="72">
        <v>5</v>
      </c>
      <c r="G9" s="75">
        <v>10</v>
      </c>
      <c r="H9" s="144">
        <v>10</v>
      </c>
      <c r="I9" s="41">
        <v>7</v>
      </c>
      <c r="J9" s="123">
        <v>7</v>
      </c>
    </row>
    <row r="10" spans="1:10" ht="47.25" x14ac:dyDescent="0.25">
      <c r="A10" s="48">
        <f t="shared" si="1"/>
        <v>7</v>
      </c>
      <c r="B10" s="57">
        <v>4099</v>
      </c>
      <c r="C10" s="50" t="s">
        <v>41</v>
      </c>
      <c r="D10" s="51">
        <f>SUM(E10:J10)</f>
        <v>49</v>
      </c>
      <c r="E10" s="124">
        <v>10</v>
      </c>
      <c r="F10" s="72">
        <v>5</v>
      </c>
      <c r="G10" s="75">
        <v>10</v>
      </c>
      <c r="H10" s="144">
        <v>10</v>
      </c>
      <c r="I10" s="41">
        <v>7</v>
      </c>
      <c r="J10" s="123">
        <v>7</v>
      </c>
    </row>
    <row r="11" spans="1:10" ht="47.25" x14ac:dyDescent="0.25">
      <c r="A11" s="48">
        <f t="shared" si="1"/>
        <v>8</v>
      </c>
      <c r="B11" s="54">
        <v>3422</v>
      </c>
      <c r="C11" s="50" t="s">
        <v>37</v>
      </c>
      <c r="D11" s="51">
        <f>SUM(E11:J11)</f>
        <v>49</v>
      </c>
      <c r="E11" s="124">
        <v>10</v>
      </c>
      <c r="F11" s="72">
        <v>5</v>
      </c>
      <c r="G11" s="75">
        <v>10</v>
      </c>
      <c r="H11" s="145">
        <v>10</v>
      </c>
      <c r="I11" s="41">
        <v>7</v>
      </c>
      <c r="J11" s="123">
        <v>7</v>
      </c>
    </row>
    <row r="12" spans="1:10" ht="63" x14ac:dyDescent="0.25">
      <c r="A12" s="48">
        <f t="shared" si="1"/>
        <v>9</v>
      </c>
      <c r="B12" s="54">
        <v>3409</v>
      </c>
      <c r="C12" s="50" t="s">
        <v>35</v>
      </c>
      <c r="D12" s="51">
        <f>SUM(E12:J12)</f>
        <v>49</v>
      </c>
      <c r="E12" s="124">
        <v>10</v>
      </c>
      <c r="F12" s="72">
        <v>5</v>
      </c>
      <c r="G12" s="75">
        <v>10</v>
      </c>
      <c r="H12" s="75">
        <v>10</v>
      </c>
      <c r="I12" s="41">
        <v>7</v>
      </c>
      <c r="J12" s="123">
        <v>7</v>
      </c>
    </row>
    <row r="13" spans="1:10" ht="47.25" x14ac:dyDescent="0.25">
      <c r="A13" s="48">
        <f t="shared" si="1"/>
        <v>10</v>
      </c>
      <c r="B13" s="49">
        <v>5501</v>
      </c>
      <c r="C13" s="50" t="s">
        <v>47</v>
      </c>
      <c r="D13" s="51">
        <f>SUM(E13:J13)</f>
        <v>49</v>
      </c>
      <c r="E13" s="124">
        <v>10</v>
      </c>
      <c r="F13" s="72">
        <v>5</v>
      </c>
      <c r="G13" s="75">
        <v>10</v>
      </c>
      <c r="H13" s="75">
        <v>10</v>
      </c>
      <c r="I13" s="41">
        <v>7</v>
      </c>
      <c r="J13" s="123">
        <v>7</v>
      </c>
    </row>
    <row r="14" spans="1:10" ht="63" x14ac:dyDescent="0.25">
      <c r="A14" s="48">
        <f t="shared" si="1"/>
        <v>11</v>
      </c>
      <c r="B14" s="49">
        <v>5017</v>
      </c>
      <c r="C14" s="50" t="s">
        <v>98</v>
      </c>
      <c r="D14" s="51">
        <f>SUM(E14:J14)</f>
        <v>49</v>
      </c>
      <c r="E14" s="58">
        <v>5</v>
      </c>
      <c r="F14" s="70">
        <v>10</v>
      </c>
      <c r="G14" s="123">
        <v>7</v>
      </c>
      <c r="H14" s="75">
        <v>10</v>
      </c>
      <c r="I14" s="206">
        <v>10</v>
      </c>
      <c r="J14" s="123">
        <v>7</v>
      </c>
    </row>
    <row r="15" spans="1:10" ht="63" x14ac:dyDescent="0.25">
      <c r="A15" s="48">
        <f t="shared" si="1"/>
        <v>12</v>
      </c>
      <c r="B15" s="54">
        <v>1202</v>
      </c>
      <c r="C15" s="50" t="s">
        <v>18</v>
      </c>
      <c r="D15" s="51">
        <f>SUM(E15:J15)</f>
        <v>49</v>
      </c>
      <c r="E15" s="124">
        <v>10</v>
      </c>
      <c r="F15" s="72">
        <v>5</v>
      </c>
      <c r="G15" s="75">
        <v>10</v>
      </c>
      <c r="H15" s="145">
        <v>10</v>
      </c>
      <c r="I15" s="41">
        <v>7</v>
      </c>
      <c r="J15" s="123">
        <v>7</v>
      </c>
    </row>
    <row r="16" spans="1:10" ht="47.25" x14ac:dyDescent="0.25">
      <c r="A16" s="48">
        <f t="shared" si="1"/>
        <v>13</v>
      </c>
      <c r="B16" s="54">
        <v>2202</v>
      </c>
      <c r="C16" s="50" t="s">
        <v>27</v>
      </c>
      <c r="D16" s="51">
        <f>SUM(E16:J16)</f>
        <v>49</v>
      </c>
      <c r="E16" s="124">
        <v>10</v>
      </c>
      <c r="F16" s="72">
        <v>5</v>
      </c>
      <c r="G16" s="75">
        <v>10</v>
      </c>
      <c r="H16" s="144">
        <v>10</v>
      </c>
      <c r="I16" s="41">
        <v>7</v>
      </c>
      <c r="J16" s="123">
        <v>7</v>
      </c>
    </row>
    <row r="17" spans="1:10" ht="63" x14ac:dyDescent="0.25">
      <c r="A17" s="48">
        <f t="shared" si="1"/>
        <v>14</v>
      </c>
      <c r="B17" s="54">
        <v>3414</v>
      </c>
      <c r="C17" s="50" t="s">
        <v>64</v>
      </c>
      <c r="D17" s="51">
        <f>SUM(E17:J17)</f>
        <v>47</v>
      </c>
      <c r="E17" s="52">
        <v>10</v>
      </c>
      <c r="F17" s="72">
        <v>5</v>
      </c>
      <c r="G17" s="75">
        <v>10</v>
      </c>
      <c r="H17" s="144">
        <v>10</v>
      </c>
      <c r="I17" s="146">
        <v>5</v>
      </c>
      <c r="J17" s="123">
        <v>7</v>
      </c>
    </row>
    <row r="18" spans="1:10" ht="63" x14ac:dyDescent="0.25">
      <c r="A18" s="48">
        <f t="shared" si="1"/>
        <v>15</v>
      </c>
      <c r="B18" s="54">
        <v>3415</v>
      </c>
      <c r="C18" s="50" t="s">
        <v>36</v>
      </c>
      <c r="D18" s="51">
        <f>SUM(E18:J18)</f>
        <v>47</v>
      </c>
      <c r="E18" s="124">
        <v>10</v>
      </c>
      <c r="F18" s="72">
        <v>5</v>
      </c>
      <c r="G18" s="75">
        <v>10</v>
      </c>
      <c r="H18" s="144">
        <v>10</v>
      </c>
      <c r="I18" s="146">
        <v>5</v>
      </c>
      <c r="J18" s="123">
        <v>7</v>
      </c>
    </row>
    <row r="19" spans="1:10" ht="63" x14ac:dyDescent="0.25">
      <c r="A19" s="48">
        <f t="shared" si="1"/>
        <v>16</v>
      </c>
      <c r="B19" s="55">
        <v>1702</v>
      </c>
      <c r="C19" s="50" t="s">
        <v>23</v>
      </c>
      <c r="D19" s="51">
        <f>SUM(E19:J19)</f>
        <v>46</v>
      </c>
      <c r="E19" s="124">
        <v>10</v>
      </c>
      <c r="F19" s="72">
        <v>5</v>
      </c>
      <c r="G19" s="123">
        <v>7</v>
      </c>
      <c r="H19" s="144">
        <v>10</v>
      </c>
      <c r="I19" s="41">
        <v>7</v>
      </c>
      <c r="J19" s="123">
        <v>7</v>
      </c>
    </row>
    <row r="20" spans="1:10" ht="63" x14ac:dyDescent="0.25">
      <c r="A20" s="48">
        <f t="shared" si="1"/>
        <v>17</v>
      </c>
      <c r="B20" s="54">
        <v>3102</v>
      </c>
      <c r="C20" s="50" t="s">
        <v>7</v>
      </c>
      <c r="D20" s="51">
        <f>SUM(E20:J20)</f>
        <v>46</v>
      </c>
      <c r="E20" s="52">
        <v>10</v>
      </c>
      <c r="F20" s="72">
        <v>5</v>
      </c>
      <c r="G20" s="123">
        <v>7</v>
      </c>
      <c r="H20" s="145">
        <v>10</v>
      </c>
      <c r="I20" s="41">
        <v>7</v>
      </c>
      <c r="J20" s="123">
        <v>7</v>
      </c>
    </row>
    <row r="21" spans="1:10" ht="47.25" x14ac:dyDescent="0.25">
      <c r="A21" s="48">
        <f t="shared" si="1"/>
        <v>18</v>
      </c>
      <c r="B21" s="49">
        <v>5602</v>
      </c>
      <c r="C21" s="50" t="s">
        <v>48</v>
      </c>
      <c r="D21" s="51">
        <f>SUM(E21:J21)</f>
        <v>46</v>
      </c>
      <c r="E21" s="75">
        <v>10</v>
      </c>
      <c r="F21" s="72">
        <v>5</v>
      </c>
      <c r="G21" s="123">
        <v>7</v>
      </c>
      <c r="H21" s="145">
        <v>10</v>
      </c>
      <c r="I21" s="41">
        <v>7</v>
      </c>
      <c r="J21" s="123">
        <v>7</v>
      </c>
    </row>
    <row r="22" spans="1:10" ht="63" x14ac:dyDescent="0.25">
      <c r="A22" s="48">
        <f t="shared" si="1"/>
        <v>19</v>
      </c>
      <c r="B22" s="55">
        <v>2602</v>
      </c>
      <c r="C22" s="50" t="s">
        <v>30</v>
      </c>
      <c r="D22" s="51">
        <f>SUM(E22:J22)</f>
        <v>46</v>
      </c>
      <c r="E22" s="75">
        <v>10</v>
      </c>
      <c r="F22" s="72">
        <v>5</v>
      </c>
      <c r="G22" s="123">
        <v>7</v>
      </c>
      <c r="H22" s="75">
        <v>10</v>
      </c>
      <c r="I22" s="41">
        <v>7</v>
      </c>
      <c r="J22" s="123">
        <v>7</v>
      </c>
    </row>
    <row r="23" spans="1:10" ht="63" x14ac:dyDescent="0.25">
      <c r="A23" s="48">
        <f t="shared" si="1"/>
        <v>20</v>
      </c>
      <c r="B23" s="54">
        <v>5903</v>
      </c>
      <c r="C23" s="50" t="s">
        <v>53</v>
      </c>
      <c r="D23" s="51">
        <f>SUM(E23:J23)</f>
        <v>46</v>
      </c>
      <c r="E23" s="124">
        <v>10</v>
      </c>
      <c r="F23" s="72">
        <v>5</v>
      </c>
      <c r="G23" s="123">
        <v>7</v>
      </c>
      <c r="H23" s="145">
        <v>10</v>
      </c>
      <c r="I23" s="41">
        <v>7</v>
      </c>
      <c r="J23" s="123">
        <v>7</v>
      </c>
    </row>
    <row r="24" spans="1:10" ht="63" x14ac:dyDescent="0.25">
      <c r="A24" s="48">
        <f t="shared" si="1"/>
        <v>21</v>
      </c>
      <c r="B24" s="54">
        <v>5202</v>
      </c>
      <c r="C24" s="50" t="s">
        <v>44</v>
      </c>
      <c r="D24" s="51">
        <f>SUM(E24:J24)</f>
        <v>46</v>
      </c>
      <c r="E24" s="124">
        <v>10</v>
      </c>
      <c r="F24" s="72">
        <v>5</v>
      </c>
      <c r="G24" s="123">
        <v>7</v>
      </c>
      <c r="H24" s="145">
        <v>10</v>
      </c>
      <c r="I24" s="41">
        <v>7</v>
      </c>
      <c r="J24" s="123">
        <v>7</v>
      </c>
    </row>
    <row r="25" spans="1:10" ht="63" x14ac:dyDescent="0.25">
      <c r="A25" s="48">
        <f t="shared" si="1"/>
        <v>22</v>
      </c>
      <c r="B25" s="49">
        <v>4043</v>
      </c>
      <c r="C25" s="50" t="s">
        <v>40</v>
      </c>
      <c r="D25" s="51">
        <f>SUM(E25:J25)</f>
        <v>46</v>
      </c>
      <c r="E25" s="124">
        <v>10</v>
      </c>
      <c r="F25" s="72">
        <v>5</v>
      </c>
      <c r="G25" s="123">
        <v>7</v>
      </c>
      <c r="H25" s="145">
        <v>10</v>
      </c>
      <c r="I25" s="41">
        <v>7</v>
      </c>
      <c r="J25" s="123">
        <v>7</v>
      </c>
    </row>
    <row r="26" spans="1:10" ht="63" x14ac:dyDescent="0.25">
      <c r="A26" s="48">
        <f t="shared" si="1"/>
        <v>23</v>
      </c>
      <c r="B26" s="54">
        <v>5207</v>
      </c>
      <c r="C26" s="50" t="s">
        <v>45</v>
      </c>
      <c r="D26" s="51">
        <f>SUM(E26:J26)</f>
        <v>46</v>
      </c>
      <c r="E26" s="124">
        <v>10</v>
      </c>
      <c r="F26" s="72">
        <v>5</v>
      </c>
      <c r="G26" s="123">
        <v>7</v>
      </c>
      <c r="H26" s="144">
        <v>10</v>
      </c>
      <c r="I26" s="41">
        <v>7</v>
      </c>
      <c r="J26" s="123">
        <v>7</v>
      </c>
    </row>
    <row r="27" spans="1:10" ht="63" x14ac:dyDescent="0.25">
      <c r="A27" s="48">
        <f t="shared" si="1"/>
        <v>24</v>
      </c>
      <c r="B27" s="59">
        <v>5705</v>
      </c>
      <c r="C27" s="50" t="s">
        <v>67</v>
      </c>
      <c r="D27" s="51">
        <f>SUM(E27:J27)</f>
        <v>46</v>
      </c>
      <c r="E27" s="124">
        <v>10</v>
      </c>
      <c r="F27" s="72">
        <v>5</v>
      </c>
      <c r="G27" s="123">
        <v>7</v>
      </c>
      <c r="H27" s="75">
        <v>10</v>
      </c>
      <c r="I27" s="123">
        <v>7</v>
      </c>
      <c r="J27" s="123">
        <v>7</v>
      </c>
    </row>
    <row r="28" spans="1:10" ht="47.25" x14ac:dyDescent="0.25">
      <c r="A28" s="48">
        <f t="shared" si="1"/>
        <v>25</v>
      </c>
      <c r="B28" s="54">
        <v>701</v>
      </c>
      <c r="C28" s="50" t="s">
        <v>58</v>
      </c>
      <c r="D28" s="51">
        <f>SUM(E28:J28)</f>
        <v>46</v>
      </c>
      <c r="E28" s="124">
        <v>10</v>
      </c>
      <c r="F28" s="53">
        <v>5</v>
      </c>
      <c r="G28" s="123">
        <v>7</v>
      </c>
      <c r="H28" s="145">
        <v>10</v>
      </c>
      <c r="I28" s="41">
        <v>7</v>
      </c>
      <c r="J28" s="123">
        <v>7</v>
      </c>
    </row>
    <row r="29" spans="1:10" ht="47.25" x14ac:dyDescent="0.25">
      <c r="A29" s="48">
        <f t="shared" si="1"/>
        <v>26</v>
      </c>
      <c r="B29" s="54">
        <v>5902</v>
      </c>
      <c r="C29" s="50" t="s">
        <v>103</v>
      </c>
      <c r="D29" s="51">
        <f>SUM(E29:J29)</f>
        <v>44</v>
      </c>
      <c r="E29" s="58">
        <v>5</v>
      </c>
      <c r="F29" s="72">
        <v>5</v>
      </c>
      <c r="G29" s="75">
        <v>10</v>
      </c>
      <c r="H29" s="145">
        <v>10</v>
      </c>
      <c r="I29" s="41">
        <v>7</v>
      </c>
      <c r="J29" s="123">
        <v>7</v>
      </c>
    </row>
    <row r="30" spans="1:10" ht="47.25" x14ac:dyDescent="0.25">
      <c r="A30" s="48">
        <f t="shared" si="1"/>
        <v>27</v>
      </c>
      <c r="B30" s="54">
        <v>3302</v>
      </c>
      <c r="C30" s="50" t="s">
        <v>33</v>
      </c>
      <c r="D30" s="51">
        <f>SUM(E30:J30)</f>
        <v>43</v>
      </c>
      <c r="E30" s="124">
        <v>10</v>
      </c>
      <c r="F30" s="72">
        <v>5</v>
      </c>
      <c r="G30" s="75">
        <v>10</v>
      </c>
      <c r="H30" s="145">
        <v>10</v>
      </c>
      <c r="I30" s="36">
        <v>1</v>
      </c>
      <c r="J30" s="123">
        <v>7</v>
      </c>
    </row>
    <row r="31" spans="1:10" ht="47.25" x14ac:dyDescent="0.25">
      <c r="A31" s="48">
        <f t="shared" si="1"/>
        <v>28</v>
      </c>
      <c r="B31" s="54">
        <v>3408</v>
      </c>
      <c r="C31" s="50" t="s">
        <v>34</v>
      </c>
      <c r="D31" s="51">
        <f>SUM(E31:J31)</f>
        <v>43</v>
      </c>
      <c r="E31" s="124">
        <v>10</v>
      </c>
      <c r="F31" s="72">
        <v>5</v>
      </c>
      <c r="G31" s="75">
        <v>10</v>
      </c>
      <c r="H31" s="75">
        <v>10</v>
      </c>
      <c r="I31" s="41">
        <v>7</v>
      </c>
      <c r="J31" s="34">
        <v>1</v>
      </c>
    </row>
    <row r="32" spans="1:10" ht="63" x14ac:dyDescent="0.25">
      <c r="A32" s="48">
        <f t="shared" si="1"/>
        <v>29</v>
      </c>
      <c r="B32" s="54">
        <v>1902</v>
      </c>
      <c r="C32" s="50" t="s">
        <v>24</v>
      </c>
      <c r="D32" s="51">
        <f>SUM(E32:J32)</f>
        <v>43</v>
      </c>
      <c r="E32" s="124">
        <v>10</v>
      </c>
      <c r="F32" s="72">
        <v>5</v>
      </c>
      <c r="G32" s="75">
        <v>10</v>
      </c>
      <c r="H32" s="144">
        <v>10</v>
      </c>
      <c r="I32" s="36">
        <v>1</v>
      </c>
      <c r="J32" s="123">
        <v>7</v>
      </c>
    </row>
    <row r="33" spans="1:10" ht="63" x14ac:dyDescent="0.25">
      <c r="A33" s="48">
        <f t="shared" si="1"/>
        <v>30</v>
      </c>
      <c r="B33" s="49">
        <v>402</v>
      </c>
      <c r="C33" s="50" t="s">
        <v>13</v>
      </c>
      <c r="D33" s="51">
        <f>SUM(E33:J33)</f>
        <v>43</v>
      </c>
      <c r="E33" s="136">
        <v>7</v>
      </c>
      <c r="F33" s="72">
        <v>5</v>
      </c>
      <c r="G33" s="123">
        <v>7</v>
      </c>
      <c r="H33" s="144">
        <v>10</v>
      </c>
      <c r="I33" s="41">
        <v>7</v>
      </c>
      <c r="J33" s="123">
        <v>7</v>
      </c>
    </row>
    <row r="34" spans="1:10" ht="47.25" x14ac:dyDescent="0.25">
      <c r="A34" s="48">
        <f t="shared" si="1"/>
        <v>31</v>
      </c>
      <c r="B34" s="396">
        <v>4026</v>
      </c>
      <c r="C34" s="76" t="s">
        <v>39</v>
      </c>
      <c r="D34" s="51">
        <f>SUM(E34:J34)</f>
        <v>43</v>
      </c>
      <c r="E34" s="397">
        <v>10</v>
      </c>
      <c r="F34" s="125">
        <v>5</v>
      </c>
      <c r="G34" s="75">
        <v>10</v>
      </c>
      <c r="H34" s="145">
        <v>10</v>
      </c>
      <c r="I34" s="41">
        <v>7</v>
      </c>
      <c r="J34" s="34">
        <v>1</v>
      </c>
    </row>
    <row r="35" spans="1:10" ht="48.75" customHeight="1" x14ac:dyDescent="0.25">
      <c r="A35" s="48">
        <f t="shared" si="1"/>
        <v>32</v>
      </c>
      <c r="B35" s="54">
        <v>5306</v>
      </c>
      <c r="C35" s="50" t="s">
        <v>46</v>
      </c>
      <c r="D35" s="51">
        <f>SUM(E35:J35)</f>
        <v>43</v>
      </c>
      <c r="E35" s="75">
        <v>10</v>
      </c>
      <c r="F35" s="72">
        <v>5</v>
      </c>
      <c r="G35" s="75">
        <v>10</v>
      </c>
      <c r="H35" s="166">
        <v>4</v>
      </c>
      <c r="I35" s="41">
        <v>7</v>
      </c>
      <c r="J35" s="123">
        <v>7</v>
      </c>
    </row>
    <row r="36" spans="1:10" ht="63" x14ac:dyDescent="0.25">
      <c r="A36" s="48">
        <f t="shared" si="1"/>
        <v>33</v>
      </c>
      <c r="B36" s="54">
        <v>1002</v>
      </c>
      <c r="C36" s="50" t="s">
        <v>17</v>
      </c>
      <c r="D36" s="51">
        <f>SUM(E36:J36)</f>
        <v>43</v>
      </c>
      <c r="E36" s="124">
        <v>10</v>
      </c>
      <c r="F36" s="72">
        <v>5</v>
      </c>
      <c r="G36" s="75">
        <v>10</v>
      </c>
      <c r="H36" s="144">
        <v>10</v>
      </c>
      <c r="I36" s="36">
        <v>1</v>
      </c>
      <c r="J36" s="123">
        <v>7</v>
      </c>
    </row>
    <row r="37" spans="1:10" ht="63" x14ac:dyDescent="0.25">
      <c r="A37" s="48">
        <f t="shared" si="1"/>
        <v>34</v>
      </c>
      <c r="B37" s="49">
        <v>5113</v>
      </c>
      <c r="C37" s="50" t="s">
        <v>42</v>
      </c>
      <c r="D37" s="51">
        <f>SUM(E37:J37)</f>
        <v>43</v>
      </c>
      <c r="E37" s="124">
        <v>10</v>
      </c>
      <c r="F37" s="72">
        <v>5</v>
      </c>
      <c r="G37" s="123">
        <v>7</v>
      </c>
      <c r="H37" s="398">
        <v>7</v>
      </c>
      <c r="I37" s="41">
        <v>7</v>
      </c>
      <c r="J37" s="123">
        <v>7</v>
      </c>
    </row>
    <row r="38" spans="1:10" ht="63" x14ac:dyDescent="0.25">
      <c r="A38" s="48">
        <f t="shared" si="1"/>
        <v>35</v>
      </c>
      <c r="B38" s="59">
        <v>5702</v>
      </c>
      <c r="C38" s="50" t="s">
        <v>49</v>
      </c>
      <c r="D38" s="51">
        <f>SUM(E38:J38)</f>
        <v>43</v>
      </c>
      <c r="E38" s="124">
        <v>10</v>
      </c>
      <c r="F38" s="72">
        <v>5</v>
      </c>
      <c r="G38" s="123">
        <v>7</v>
      </c>
      <c r="H38" s="168">
        <v>7</v>
      </c>
      <c r="I38" s="41">
        <v>7</v>
      </c>
      <c r="J38" s="123">
        <v>7</v>
      </c>
    </row>
    <row r="39" spans="1:10" ht="47.25" x14ac:dyDescent="0.25">
      <c r="A39" s="48">
        <f t="shared" si="1"/>
        <v>36</v>
      </c>
      <c r="B39" s="49">
        <v>6004</v>
      </c>
      <c r="C39" s="50" t="s">
        <v>54</v>
      </c>
      <c r="D39" s="51">
        <f>SUM(E39:J39)</f>
        <v>43</v>
      </c>
      <c r="E39" s="124">
        <v>10</v>
      </c>
      <c r="F39" s="53">
        <v>5</v>
      </c>
      <c r="G39" s="75">
        <v>10</v>
      </c>
      <c r="H39" s="75">
        <v>10</v>
      </c>
      <c r="I39" s="41">
        <v>7</v>
      </c>
      <c r="J39" s="34">
        <v>1</v>
      </c>
    </row>
    <row r="40" spans="1:10" ht="47.25" customHeight="1" x14ac:dyDescent="0.25">
      <c r="A40" s="48">
        <f t="shared" si="1"/>
        <v>37</v>
      </c>
      <c r="B40" s="54">
        <v>5201</v>
      </c>
      <c r="C40" s="50" t="s">
        <v>108</v>
      </c>
      <c r="D40" s="51">
        <f>SUM(E40:J40)</f>
        <v>40</v>
      </c>
      <c r="E40" s="124">
        <v>10</v>
      </c>
      <c r="F40" s="72">
        <v>5</v>
      </c>
      <c r="G40" s="123">
        <v>7</v>
      </c>
      <c r="H40" s="145">
        <v>10</v>
      </c>
      <c r="I40" s="123">
        <v>7</v>
      </c>
      <c r="J40" s="34">
        <v>1</v>
      </c>
    </row>
    <row r="41" spans="1:10" ht="48" customHeight="1" x14ac:dyDescent="0.25">
      <c r="A41" s="48">
        <f t="shared" si="1"/>
        <v>38</v>
      </c>
      <c r="B41" s="49">
        <v>4044</v>
      </c>
      <c r="C41" s="50" t="s">
        <v>80</v>
      </c>
      <c r="D41" s="51">
        <f>SUM(E41:J41)</f>
        <v>40</v>
      </c>
      <c r="E41" s="58">
        <v>5</v>
      </c>
      <c r="F41" s="72">
        <v>5</v>
      </c>
      <c r="G41" s="75">
        <v>10</v>
      </c>
      <c r="H41" s="72">
        <v>5</v>
      </c>
      <c r="I41" s="146">
        <v>5</v>
      </c>
      <c r="J41" s="75">
        <v>10</v>
      </c>
    </row>
    <row r="42" spans="1:10" ht="47.25" x14ac:dyDescent="0.25">
      <c r="A42" s="48">
        <f t="shared" si="1"/>
        <v>39</v>
      </c>
      <c r="B42" s="54">
        <v>602</v>
      </c>
      <c r="C42" s="50" t="s">
        <v>15</v>
      </c>
      <c r="D42" s="51">
        <f>SUM(E42:J42)</f>
        <v>40</v>
      </c>
      <c r="E42" s="124">
        <v>10</v>
      </c>
      <c r="F42" s="72">
        <v>5</v>
      </c>
      <c r="G42" s="123">
        <v>7</v>
      </c>
      <c r="H42" s="21">
        <v>4</v>
      </c>
      <c r="I42" s="41">
        <v>7</v>
      </c>
      <c r="J42" s="123">
        <v>7</v>
      </c>
    </row>
    <row r="43" spans="1:10" ht="63" x14ac:dyDescent="0.25">
      <c r="A43" s="48">
        <f t="shared" si="1"/>
        <v>40</v>
      </c>
      <c r="B43" s="49">
        <v>2002</v>
      </c>
      <c r="C43" s="50" t="s">
        <v>25</v>
      </c>
      <c r="D43" s="51">
        <f>SUM(E43:J43)</f>
        <v>40</v>
      </c>
      <c r="E43" s="124">
        <v>10</v>
      </c>
      <c r="F43" s="72">
        <v>5</v>
      </c>
      <c r="G43" s="75">
        <v>10</v>
      </c>
      <c r="H43" s="168">
        <v>7</v>
      </c>
      <c r="I43" s="36">
        <v>1</v>
      </c>
      <c r="J43" s="123">
        <v>7</v>
      </c>
    </row>
    <row r="44" spans="1:10" ht="47.25" x14ac:dyDescent="0.25">
      <c r="A44" s="48">
        <f t="shared" si="1"/>
        <v>41</v>
      </c>
      <c r="B44" s="59">
        <v>6008</v>
      </c>
      <c r="C44" s="50" t="s">
        <v>60</v>
      </c>
      <c r="D44" s="51">
        <f>SUM(E44:J44)</f>
        <v>40</v>
      </c>
      <c r="E44" s="75">
        <v>10</v>
      </c>
      <c r="F44" s="181">
        <v>1</v>
      </c>
      <c r="G44" s="123">
        <v>7</v>
      </c>
      <c r="H44" s="145">
        <v>10</v>
      </c>
      <c r="I44" s="146">
        <v>5</v>
      </c>
      <c r="J44" s="123">
        <v>7</v>
      </c>
    </row>
    <row r="45" spans="1:10" ht="63" x14ac:dyDescent="0.25">
      <c r="A45" s="48">
        <f t="shared" si="1"/>
        <v>42</v>
      </c>
      <c r="B45" s="49">
        <v>3002</v>
      </c>
      <c r="C45" s="50" t="s">
        <v>31</v>
      </c>
      <c r="D45" s="51">
        <f>SUM(E45:J45)</f>
        <v>40</v>
      </c>
      <c r="E45" s="124">
        <v>10</v>
      </c>
      <c r="F45" s="72">
        <v>5</v>
      </c>
      <c r="G45" s="75">
        <v>10</v>
      </c>
      <c r="H45" s="168">
        <v>7</v>
      </c>
      <c r="I45" s="36">
        <v>1</v>
      </c>
      <c r="J45" s="123">
        <v>7</v>
      </c>
    </row>
    <row r="46" spans="1:10" ht="63" x14ac:dyDescent="0.25">
      <c r="A46" s="48">
        <f t="shared" si="1"/>
        <v>43</v>
      </c>
      <c r="B46" s="49">
        <v>1602</v>
      </c>
      <c r="C46" s="50" t="s">
        <v>22</v>
      </c>
      <c r="D46" s="51">
        <f>SUM(E46:J46)</f>
        <v>40</v>
      </c>
      <c r="E46" s="124">
        <v>10</v>
      </c>
      <c r="F46" s="72">
        <v>5</v>
      </c>
      <c r="G46" s="75">
        <v>10</v>
      </c>
      <c r="H46" s="168">
        <v>7</v>
      </c>
      <c r="I46" s="36">
        <v>1</v>
      </c>
      <c r="J46" s="123">
        <v>7</v>
      </c>
    </row>
    <row r="47" spans="1:10" ht="63" x14ac:dyDescent="0.25">
      <c r="A47" s="48">
        <f t="shared" si="1"/>
        <v>44</v>
      </c>
      <c r="B47" s="127">
        <v>2102</v>
      </c>
      <c r="C47" s="76" t="s">
        <v>26</v>
      </c>
      <c r="D47" s="51">
        <f>SUM(E47:J47)</f>
        <v>40</v>
      </c>
      <c r="E47" s="124">
        <v>10</v>
      </c>
      <c r="F47" s="72">
        <v>5</v>
      </c>
      <c r="G47" s="75">
        <v>10</v>
      </c>
      <c r="H47" s="149">
        <v>1</v>
      </c>
      <c r="I47" s="41">
        <v>7</v>
      </c>
      <c r="J47" s="123">
        <v>7</v>
      </c>
    </row>
    <row r="48" spans="1:10" ht="63" x14ac:dyDescent="0.25">
      <c r="A48" s="48">
        <f t="shared" si="1"/>
        <v>45</v>
      </c>
      <c r="B48" s="55">
        <v>1402</v>
      </c>
      <c r="C48" s="50" t="s">
        <v>20</v>
      </c>
      <c r="D48" s="51">
        <f>SUM(E48:J48)</f>
        <v>40</v>
      </c>
      <c r="E48" s="124">
        <v>10</v>
      </c>
      <c r="F48" s="72">
        <v>5</v>
      </c>
      <c r="G48" s="123">
        <v>7</v>
      </c>
      <c r="H48" s="75">
        <v>10</v>
      </c>
      <c r="I48" s="34">
        <v>1</v>
      </c>
      <c r="J48" s="123">
        <v>7</v>
      </c>
    </row>
    <row r="49" spans="1:10" ht="63" x14ac:dyDescent="0.25">
      <c r="A49" s="48">
        <f t="shared" si="1"/>
        <v>46</v>
      </c>
      <c r="B49" s="54">
        <v>3202</v>
      </c>
      <c r="C49" s="50" t="s">
        <v>32</v>
      </c>
      <c r="D49" s="51">
        <f>SUM(E49:J49)</f>
        <v>40</v>
      </c>
      <c r="E49" s="136">
        <v>7</v>
      </c>
      <c r="F49" s="72">
        <v>5</v>
      </c>
      <c r="G49" s="75">
        <v>10</v>
      </c>
      <c r="H49" s="75">
        <v>10</v>
      </c>
      <c r="I49" s="34">
        <v>1</v>
      </c>
      <c r="J49" s="123">
        <v>7</v>
      </c>
    </row>
    <row r="50" spans="1:10" ht="63" x14ac:dyDescent="0.25">
      <c r="A50" s="48">
        <f t="shared" si="1"/>
        <v>47</v>
      </c>
      <c r="B50" s="49">
        <v>502</v>
      </c>
      <c r="C50" s="50" t="s">
        <v>14</v>
      </c>
      <c r="D50" s="51">
        <f>SUM(E50:J50)</f>
        <v>40</v>
      </c>
      <c r="E50" s="124">
        <v>10</v>
      </c>
      <c r="F50" s="72">
        <v>5</v>
      </c>
      <c r="G50" s="75">
        <v>10</v>
      </c>
      <c r="H50" s="149">
        <v>1</v>
      </c>
      <c r="I50" s="41">
        <v>7</v>
      </c>
      <c r="J50" s="123">
        <v>7</v>
      </c>
    </row>
    <row r="51" spans="1:10" ht="63" x14ac:dyDescent="0.25">
      <c r="A51" s="48">
        <f t="shared" si="1"/>
        <v>48</v>
      </c>
      <c r="B51" s="57">
        <v>4050</v>
      </c>
      <c r="C51" s="50" t="s">
        <v>96</v>
      </c>
      <c r="D51" s="51">
        <f>SUM(E51:J51)</f>
        <v>39</v>
      </c>
      <c r="E51" s="58">
        <v>5</v>
      </c>
      <c r="F51" s="72">
        <v>5</v>
      </c>
      <c r="G51" s="75">
        <v>10</v>
      </c>
      <c r="H51" s="147">
        <v>5</v>
      </c>
      <c r="I51" s="41">
        <v>7</v>
      </c>
      <c r="J51" s="123">
        <v>7</v>
      </c>
    </row>
    <row r="52" spans="1:10" ht="47.25" x14ac:dyDescent="0.25">
      <c r="A52" s="48">
        <f t="shared" si="1"/>
        <v>49</v>
      </c>
      <c r="B52" s="49">
        <v>6015</v>
      </c>
      <c r="C52" s="50" t="s">
        <v>77</v>
      </c>
      <c r="D52" s="51">
        <f>SUM(E52:J52)</f>
        <v>39</v>
      </c>
      <c r="E52" s="58">
        <v>5</v>
      </c>
      <c r="F52" s="72">
        <v>5</v>
      </c>
      <c r="G52" s="75">
        <v>10</v>
      </c>
      <c r="H52" s="147">
        <v>5</v>
      </c>
      <c r="I52" s="41">
        <v>7</v>
      </c>
      <c r="J52" s="123">
        <v>7</v>
      </c>
    </row>
    <row r="53" spans="1:10" ht="63" x14ac:dyDescent="0.25">
      <c r="A53" s="48">
        <f t="shared" si="1"/>
        <v>50</v>
      </c>
      <c r="B53" s="57">
        <v>4021</v>
      </c>
      <c r="C53" s="50" t="s">
        <v>38</v>
      </c>
      <c r="D53" s="51">
        <f>SUM(E53:J53)</f>
        <v>39</v>
      </c>
      <c r="E53" s="136">
        <v>7</v>
      </c>
      <c r="F53" s="72">
        <v>5</v>
      </c>
      <c r="G53" s="75">
        <v>10</v>
      </c>
      <c r="H53" s="146">
        <v>5</v>
      </c>
      <c r="I53" s="146">
        <v>5</v>
      </c>
      <c r="J53" s="123">
        <v>7</v>
      </c>
    </row>
    <row r="54" spans="1:10" ht="63" x14ac:dyDescent="0.25">
      <c r="A54" s="48">
        <f t="shared" si="1"/>
        <v>51</v>
      </c>
      <c r="B54" s="49">
        <v>6021</v>
      </c>
      <c r="C54" s="50" t="s">
        <v>56</v>
      </c>
      <c r="D54" s="51">
        <f>SUM(E54:J54)</f>
        <v>38</v>
      </c>
      <c r="E54" s="124">
        <v>10</v>
      </c>
      <c r="F54" s="71">
        <v>7</v>
      </c>
      <c r="G54" s="75">
        <v>10</v>
      </c>
      <c r="H54" s="147">
        <v>5</v>
      </c>
      <c r="I54" s="146">
        <v>5</v>
      </c>
      <c r="J54" s="34">
        <v>1</v>
      </c>
    </row>
    <row r="55" spans="1:10" ht="51.75" customHeight="1" x14ac:dyDescent="0.25">
      <c r="A55" s="48">
        <f t="shared" si="1"/>
        <v>52</v>
      </c>
      <c r="B55" s="54">
        <v>2702</v>
      </c>
      <c r="C55" s="50" t="s">
        <v>8</v>
      </c>
      <c r="D55" s="51">
        <f>SUM(E55:J55)</f>
        <v>38</v>
      </c>
      <c r="E55" s="124">
        <v>10</v>
      </c>
      <c r="F55" s="72">
        <v>5</v>
      </c>
      <c r="G55" s="75">
        <v>10</v>
      </c>
      <c r="H55" s="147">
        <v>5</v>
      </c>
      <c r="I55" s="36">
        <v>1</v>
      </c>
      <c r="J55" s="123">
        <v>7</v>
      </c>
    </row>
    <row r="56" spans="1:10" ht="47.25" x14ac:dyDescent="0.25">
      <c r="A56" s="48">
        <f t="shared" si="1"/>
        <v>53</v>
      </c>
      <c r="B56" s="54">
        <v>6002</v>
      </c>
      <c r="C56" s="50" t="s">
        <v>95</v>
      </c>
      <c r="D56" s="51">
        <f>SUM(E56:J56)</f>
        <v>38</v>
      </c>
      <c r="E56" s="58">
        <v>5</v>
      </c>
      <c r="F56" s="71">
        <v>7</v>
      </c>
      <c r="G56" s="123">
        <v>7</v>
      </c>
      <c r="H56" s="146">
        <v>5</v>
      </c>
      <c r="I56" s="41">
        <v>7</v>
      </c>
      <c r="J56" s="123">
        <v>7</v>
      </c>
    </row>
    <row r="57" spans="1:10" ht="63" x14ac:dyDescent="0.25">
      <c r="A57" s="48">
        <f t="shared" si="1"/>
        <v>54</v>
      </c>
      <c r="B57" s="55">
        <v>2402</v>
      </c>
      <c r="C57" s="50" t="s">
        <v>63</v>
      </c>
      <c r="D57" s="51">
        <f>SUM(E57:J57)</f>
        <v>37</v>
      </c>
      <c r="E57" s="124">
        <v>10</v>
      </c>
      <c r="F57" s="72">
        <v>5</v>
      </c>
      <c r="G57" s="123">
        <v>7</v>
      </c>
      <c r="H57" s="36">
        <v>1</v>
      </c>
      <c r="I57" s="41">
        <v>7</v>
      </c>
      <c r="J57" s="123">
        <v>7</v>
      </c>
    </row>
    <row r="58" spans="1:10" ht="47.25" x14ac:dyDescent="0.25">
      <c r="A58" s="48">
        <f t="shared" si="1"/>
        <v>55</v>
      </c>
      <c r="B58" s="54">
        <v>2502</v>
      </c>
      <c r="C58" s="50" t="s">
        <v>29</v>
      </c>
      <c r="D58" s="51">
        <f>SUM(E58:J58)</f>
        <v>37</v>
      </c>
      <c r="E58" s="136">
        <v>7</v>
      </c>
      <c r="F58" s="72">
        <v>5</v>
      </c>
      <c r="G58" s="75">
        <v>10</v>
      </c>
      <c r="H58" s="36">
        <v>1</v>
      </c>
      <c r="I58" s="41">
        <v>7</v>
      </c>
      <c r="J58" s="123">
        <v>7</v>
      </c>
    </row>
    <row r="59" spans="1:10" ht="47.25" x14ac:dyDescent="0.25">
      <c r="A59" s="48">
        <f t="shared" si="1"/>
        <v>56</v>
      </c>
      <c r="B59" s="57">
        <v>4004</v>
      </c>
      <c r="C59" s="50" t="s">
        <v>75</v>
      </c>
      <c r="D59" s="51">
        <f>SUM(E59:J59)</f>
        <v>37</v>
      </c>
      <c r="E59" s="58">
        <v>5</v>
      </c>
      <c r="F59" s="72">
        <v>5</v>
      </c>
      <c r="G59" s="75">
        <v>10</v>
      </c>
      <c r="H59" s="147">
        <v>5</v>
      </c>
      <c r="I59" s="146">
        <v>5</v>
      </c>
      <c r="J59" s="123">
        <v>7</v>
      </c>
    </row>
    <row r="60" spans="1:10" ht="47.25" x14ac:dyDescent="0.25">
      <c r="A60" s="48">
        <f t="shared" si="1"/>
        <v>57</v>
      </c>
      <c r="B60" s="49">
        <v>5606</v>
      </c>
      <c r="C60" s="50" t="s">
        <v>90</v>
      </c>
      <c r="D60" s="51">
        <f>SUM(E60:J60)</f>
        <v>37</v>
      </c>
      <c r="E60" s="58">
        <v>5</v>
      </c>
      <c r="F60" s="72">
        <v>5</v>
      </c>
      <c r="G60" s="75">
        <v>10</v>
      </c>
      <c r="H60" s="146">
        <v>5</v>
      </c>
      <c r="I60" s="146">
        <v>5</v>
      </c>
      <c r="J60" s="123">
        <v>7</v>
      </c>
    </row>
    <row r="61" spans="1:10" ht="63" x14ac:dyDescent="0.25">
      <c r="A61" s="48">
        <f t="shared" si="1"/>
        <v>58</v>
      </c>
      <c r="B61" s="49">
        <v>902</v>
      </c>
      <c r="C61" s="50" t="s">
        <v>9</v>
      </c>
      <c r="D61" s="51">
        <f>SUM(E61:J61)</f>
        <v>37</v>
      </c>
      <c r="E61" s="123">
        <v>7</v>
      </c>
      <c r="F61" s="53">
        <v>5</v>
      </c>
      <c r="G61" s="123">
        <v>7</v>
      </c>
      <c r="H61" s="154">
        <v>4</v>
      </c>
      <c r="I61" s="41">
        <v>7</v>
      </c>
      <c r="J61" s="123">
        <v>7</v>
      </c>
    </row>
    <row r="62" spans="1:10" ht="47.25" x14ac:dyDescent="0.25">
      <c r="A62" s="48">
        <f t="shared" si="1"/>
        <v>59</v>
      </c>
      <c r="B62" s="54">
        <v>3413</v>
      </c>
      <c r="C62" s="50" t="s">
        <v>81</v>
      </c>
      <c r="D62" s="51">
        <f>SUM(E62:J62)</f>
        <v>37</v>
      </c>
      <c r="E62" s="58">
        <v>5</v>
      </c>
      <c r="F62" s="72">
        <v>5</v>
      </c>
      <c r="G62" s="75">
        <v>10</v>
      </c>
      <c r="H62" s="146">
        <v>5</v>
      </c>
      <c r="I62" s="146">
        <v>5</v>
      </c>
      <c r="J62" s="123">
        <v>7</v>
      </c>
    </row>
    <row r="63" spans="1:10" ht="63" x14ac:dyDescent="0.25">
      <c r="A63" s="48">
        <f t="shared" si="1"/>
        <v>60</v>
      </c>
      <c r="B63" s="54">
        <v>3412</v>
      </c>
      <c r="C63" s="50" t="s">
        <v>85</v>
      </c>
      <c r="D63" s="51">
        <f>SUM(E63:J63)</f>
        <v>37</v>
      </c>
      <c r="E63" s="58">
        <v>5</v>
      </c>
      <c r="F63" s="72">
        <v>5</v>
      </c>
      <c r="G63" s="75">
        <v>10</v>
      </c>
      <c r="H63" s="72">
        <v>5</v>
      </c>
      <c r="I63" s="146">
        <v>5</v>
      </c>
      <c r="J63" s="123">
        <v>7</v>
      </c>
    </row>
    <row r="64" spans="1:10" ht="63" x14ac:dyDescent="0.25">
      <c r="A64" s="48">
        <f t="shared" si="1"/>
        <v>61</v>
      </c>
      <c r="B64" s="57">
        <v>4005</v>
      </c>
      <c r="C64" s="50" t="s">
        <v>82</v>
      </c>
      <c r="D64" s="51">
        <f>SUM(E64:J64)</f>
        <v>36</v>
      </c>
      <c r="E64" s="58">
        <v>5</v>
      </c>
      <c r="F64" s="72">
        <v>5</v>
      </c>
      <c r="G64" s="75">
        <v>10</v>
      </c>
      <c r="H64" s="154">
        <v>4</v>
      </c>
      <c r="I64" s="146">
        <v>5</v>
      </c>
      <c r="J64" s="123">
        <v>7</v>
      </c>
    </row>
    <row r="65" spans="1:10" ht="47.25" x14ac:dyDescent="0.25">
      <c r="A65" s="48">
        <f t="shared" si="1"/>
        <v>62</v>
      </c>
      <c r="B65" s="49">
        <v>5015</v>
      </c>
      <c r="C65" s="50" t="s">
        <v>86</v>
      </c>
      <c r="D65" s="51">
        <f>SUM(E65:J65)</f>
        <v>36</v>
      </c>
      <c r="E65" s="58">
        <v>5</v>
      </c>
      <c r="F65" s="136">
        <v>7</v>
      </c>
      <c r="G65" s="123">
        <v>7</v>
      </c>
      <c r="H65" s="146">
        <v>5</v>
      </c>
      <c r="I65" s="146">
        <v>5</v>
      </c>
      <c r="J65" s="123">
        <v>7</v>
      </c>
    </row>
    <row r="66" spans="1:10" ht="63" x14ac:dyDescent="0.25">
      <c r="A66" s="48">
        <f t="shared" si="1"/>
        <v>63</v>
      </c>
      <c r="B66" s="57">
        <v>4003</v>
      </c>
      <c r="C66" s="50" t="s">
        <v>65</v>
      </c>
      <c r="D66" s="51">
        <f>SUM(E66:J66)</f>
        <v>35</v>
      </c>
      <c r="E66" s="124">
        <v>10</v>
      </c>
      <c r="F66" s="72">
        <v>5</v>
      </c>
      <c r="G66" s="75">
        <v>10</v>
      </c>
      <c r="H66" s="154">
        <v>4</v>
      </c>
      <c r="I66" s="146">
        <v>5</v>
      </c>
      <c r="J66" s="34">
        <v>1</v>
      </c>
    </row>
    <row r="67" spans="1:10" ht="47.25" x14ac:dyDescent="0.25">
      <c r="A67" s="48">
        <f t="shared" si="1"/>
        <v>64</v>
      </c>
      <c r="B67" s="59">
        <v>6016</v>
      </c>
      <c r="C67" s="50" t="s">
        <v>94</v>
      </c>
      <c r="D67" s="51">
        <f>SUM(E67:J67)</f>
        <v>35</v>
      </c>
      <c r="E67" s="58">
        <v>5</v>
      </c>
      <c r="F67" s="70">
        <v>10</v>
      </c>
      <c r="G67" s="123">
        <v>7</v>
      </c>
      <c r="H67" s="147">
        <v>5</v>
      </c>
      <c r="I67" s="36">
        <v>1</v>
      </c>
      <c r="J67" s="123">
        <v>7</v>
      </c>
    </row>
    <row r="68" spans="1:10" ht="63" x14ac:dyDescent="0.25">
      <c r="A68" s="48">
        <f t="shared" si="1"/>
        <v>65</v>
      </c>
      <c r="B68" s="49">
        <v>6010</v>
      </c>
      <c r="C68" s="50" t="s">
        <v>104</v>
      </c>
      <c r="D68" s="51">
        <f>SUM(E68:J68)</f>
        <v>35</v>
      </c>
      <c r="E68" s="58">
        <v>5</v>
      </c>
      <c r="F68" s="72">
        <v>5</v>
      </c>
      <c r="G68" s="75">
        <v>10</v>
      </c>
      <c r="H68" s="146">
        <v>5</v>
      </c>
      <c r="I68" s="146">
        <v>5</v>
      </c>
      <c r="J68" s="72">
        <v>5</v>
      </c>
    </row>
    <row r="69" spans="1:10" ht="63" x14ac:dyDescent="0.25">
      <c r="A69" s="48">
        <f t="shared" si="1"/>
        <v>66</v>
      </c>
      <c r="B69" s="59">
        <v>5714</v>
      </c>
      <c r="C69" s="50" t="s">
        <v>114</v>
      </c>
      <c r="D69" s="51">
        <f>SUM(E69:J69)</f>
        <v>35</v>
      </c>
      <c r="E69" s="58">
        <v>5</v>
      </c>
      <c r="F69" s="72">
        <v>5</v>
      </c>
      <c r="G69" s="75">
        <v>10</v>
      </c>
      <c r="H69" s="146">
        <v>5</v>
      </c>
      <c r="I69" s="146">
        <v>5</v>
      </c>
      <c r="J69" s="72">
        <v>5</v>
      </c>
    </row>
    <row r="70" spans="1:10" ht="63" x14ac:dyDescent="0.25">
      <c r="A70" s="48">
        <f t="shared" ref="A70:A106" si="2">A69+1</f>
        <v>67</v>
      </c>
      <c r="B70" s="49">
        <v>5025</v>
      </c>
      <c r="C70" s="50" t="s">
        <v>78</v>
      </c>
      <c r="D70" s="51">
        <f>SUM(E70:J70)</f>
        <v>35</v>
      </c>
      <c r="E70" s="58">
        <v>5</v>
      </c>
      <c r="F70" s="72">
        <v>5</v>
      </c>
      <c r="G70" s="75">
        <v>10</v>
      </c>
      <c r="H70" s="146">
        <v>5</v>
      </c>
      <c r="I70" s="146">
        <v>5</v>
      </c>
      <c r="J70" s="72">
        <v>5</v>
      </c>
    </row>
    <row r="71" spans="1:10" ht="63" x14ac:dyDescent="0.25">
      <c r="A71" s="48">
        <f t="shared" si="2"/>
        <v>68</v>
      </c>
      <c r="B71" s="57">
        <v>4054</v>
      </c>
      <c r="C71" s="50" t="s">
        <v>93</v>
      </c>
      <c r="D71" s="51">
        <f>SUM(E71:J71)</f>
        <v>35</v>
      </c>
      <c r="E71" s="58">
        <v>5</v>
      </c>
      <c r="F71" s="72">
        <v>5</v>
      </c>
      <c r="G71" s="75">
        <v>10</v>
      </c>
      <c r="H71" s="146">
        <v>5</v>
      </c>
      <c r="I71" s="146">
        <v>5</v>
      </c>
      <c r="J71" s="72">
        <v>5</v>
      </c>
    </row>
    <row r="72" spans="1:10" ht="63" x14ac:dyDescent="0.25">
      <c r="A72" s="48">
        <f t="shared" si="2"/>
        <v>69</v>
      </c>
      <c r="B72" s="49">
        <v>4048</v>
      </c>
      <c r="C72" s="50" t="s">
        <v>76</v>
      </c>
      <c r="D72" s="51">
        <f>SUM(E72:J72)</f>
        <v>35</v>
      </c>
      <c r="E72" s="58">
        <v>5</v>
      </c>
      <c r="F72" s="72">
        <v>5</v>
      </c>
      <c r="G72" s="75">
        <v>10</v>
      </c>
      <c r="H72" s="146">
        <v>5</v>
      </c>
      <c r="I72" s="146">
        <v>5</v>
      </c>
      <c r="J72" s="72">
        <v>5</v>
      </c>
    </row>
    <row r="73" spans="1:10" ht="63" x14ac:dyDescent="0.25">
      <c r="A73" s="48">
        <f t="shared" si="2"/>
        <v>70</v>
      </c>
      <c r="B73" s="54">
        <v>3421</v>
      </c>
      <c r="C73" s="50" t="s">
        <v>87</v>
      </c>
      <c r="D73" s="51">
        <f>SUM(E73:J73)</f>
        <v>35</v>
      </c>
      <c r="E73" s="58">
        <v>5</v>
      </c>
      <c r="F73" s="72">
        <v>5</v>
      </c>
      <c r="G73" s="75">
        <v>10</v>
      </c>
      <c r="H73" s="146">
        <v>5</v>
      </c>
      <c r="I73" s="146">
        <v>5</v>
      </c>
      <c r="J73" s="72">
        <v>5</v>
      </c>
    </row>
    <row r="74" spans="1:10" ht="63" x14ac:dyDescent="0.25">
      <c r="A74" s="48">
        <f t="shared" si="2"/>
        <v>71</v>
      </c>
      <c r="B74" s="54">
        <v>3115</v>
      </c>
      <c r="C74" s="50" t="s">
        <v>79</v>
      </c>
      <c r="D74" s="51">
        <f>SUM(E74:J74)</f>
        <v>35</v>
      </c>
      <c r="E74" s="58">
        <v>5</v>
      </c>
      <c r="F74" s="72">
        <v>5</v>
      </c>
      <c r="G74" s="75">
        <v>10</v>
      </c>
      <c r="H74" s="146">
        <v>5</v>
      </c>
      <c r="I74" s="146">
        <v>5</v>
      </c>
      <c r="J74" s="72">
        <v>5</v>
      </c>
    </row>
    <row r="75" spans="1:10" ht="47.25" x14ac:dyDescent="0.25">
      <c r="A75" s="48">
        <f t="shared" si="2"/>
        <v>72</v>
      </c>
      <c r="B75" s="54">
        <v>2110</v>
      </c>
      <c r="C75" s="50" t="s">
        <v>91</v>
      </c>
      <c r="D75" s="51">
        <f>SUM(E75:J75)</f>
        <v>35</v>
      </c>
      <c r="E75" s="58">
        <v>5</v>
      </c>
      <c r="F75" s="72">
        <v>5</v>
      </c>
      <c r="G75" s="75">
        <v>10</v>
      </c>
      <c r="H75" s="146">
        <v>5</v>
      </c>
      <c r="I75" s="146">
        <v>5</v>
      </c>
      <c r="J75" s="72">
        <v>5</v>
      </c>
    </row>
    <row r="76" spans="1:10" ht="68.25" customHeight="1" x14ac:dyDescent="0.25">
      <c r="A76" s="48">
        <f t="shared" si="2"/>
        <v>73</v>
      </c>
      <c r="B76" s="54">
        <v>5905</v>
      </c>
      <c r="C76" s="50" t="s">
        <v>100</v>
      </c>
      <c r="D76" s="51">
        <f>SUM(E76:J76)</f>
        <v>35</v>
      </c>
      <c r="E76" s="58">
        <v>5</v>
      </c>
      <c r="F76" s="72">
        <v>5</v>
      </c>
      <c r="G76" s="75">
        <v>10</v>
      </c>
      <c r="H76" s="146">
        <v>5</v>
      </c>
      <c r="I76" s="146">
        <v>5</v>
      </c>
      <c r="J76" s="72">
        <v>5</v>
      </c>
    </row>
    <row r="77" spans="1:10" ht="78.75" x14ac:dyDescent="0.25">
      <c r="A77" s="48">
        <f t="shared" si="2"/>
        <v>74</v>
      </c>
      <c r="B77" s="49">
        <v>9401</v>
      </c>
      <c r="C77" s="50" t="s">
        <v>57</v>
      </c>
      <c r="D77" s="51">
        <f>SUM(E77:J77)</f>
        <v>34</v>
      </c>
      <c r="E77" s="75">
        <v>10</v>
      </c>
      <c r="F77" s="73">
        <v>4</v>
      </c>
      <c r="G77" s="53">
        <v>5</v>
      </c>
      <c r="H77" s="146">
        <v>5</v>
      </c>
      <c r="I77" s="146">
        <v>5</v>
      </c>
      <c r="J77" s="72">
        <v>5</v>
      </c>
    </row>
    <row r="78" spans="1:10" ht="63" x14ac:dyDescent="0.25">
      <c r="A78" s="48">
        <f t="shared" si="2"/>
        <v>75</v>
      </c>
      <c r="B78" s="49">
        <v>1102</v>
      </c>
      <c r="C78" s="50" t="s">
        <v>61</v>
      </c>
      <c r="D78" s="51">
        <f>SUM(E78:J78)</f>
        <v>34</v>
      </c>
      <c r="E78" s="136">
        <v>7</v>
      </c>
      <c r="F78" s="72">
        <v>5</v>
      </c>
      <c r="G78" s="123">
        <v>7</v>
      </c>
      <c r="H78" s="148">
        <v>1</v>
      </c>
      <c r="I78" s="41">
        <v>7</v>
      </c>
      <c r="J78" s="123">
        <v>7</v>
      </c>
    </row>
    <row r="79" spans="1:10" ht="63" x14ac:dyDescent="0.25">
      <c r="A79" s="48">
        <f t="shared" si="2"/>
        <v>76</v>
      </c>
      <c r="B79" s="49">
        <v>2302</v>
      </c>
      <c r="C79" s="50" t="s">
        <v>28</v>
      </c>
      <c r="D79" s="51">
        <f>SUM(E79:J79)</f>
        <v>34</v>
      </c>
      <c r="E79" s="136">
        <v>7</v>
      </c>
      <c r="F79" s="53">
        <v>5</v>
      </c>
      <c r="G79" s="123">
        <v>7</v>
      </c>
      <c r="H79" s="148">
        <v>1</v>
      </c>
      <c r="I79" s="41">
        <v>7</v>
      </c>
      <c r="J79" s="123">
        <v>7</v>
      </c>
    </row>
    <row r="80" spans="1:10" ht="63" x14ac:dyDescent="0.25">
      <c r="A80" s="48">
        <f t="shared" si="2"/>
        <v>77</v>
      </c>
      <c r="B80" s="49">
        <v>1502</v>
      </c>
      <c r="C80" s="50" t="s">
        <v>21</v>
      </c>
      <c r="D80" s="51">
        <f>SUM(E80:J80)</f>
        <v>34</v>
      </c>
      <c r="E80" s="136">
        <v>7</v>
      </c>
      <c r="F80" s="72">
        <v>5</v>
      </c>
      <c r="G80" s="75">
        <v>10</v>
      </c>
      <c r="H80" s="154">
        <v>4</v>
      </c>
      <c r="I80" s="36">
        <v>1</v>
      </c>
      <c r="J80" s="123">
        <v>7</v>
      </c>
    </row>
    <row r="81" spans="1:10" ht="47.25" x14ac:dyDescent="0.25">
      <c r="A81" s="48">
        <f t="shared" si="2"/>
        <v>78</v>
      </c>
      <c r="B81" s="54">
        <v>6030</v>
      </c>
      <c r="C81" s="50" t="s">
        <v>97</v>
      </c>
      <c r="D81" s="51">
        <f>SUM(E81:J81)</f>
        <v>34</v>
      </c>
      <c r="E81" s="58">
        <v>5</v>
      </c>
      <c r="F81" s="72">
        <v>5</v>
      </c>
      <c r="G81" s="123">
        <v>7</v>
      </c>
      <c r="H81" s="147">
        <v>5</v>
      </c>
      <c r="I81" s="147">
        <v>5</v>
      </c>
      <c r="J81" s="123">
        <v>7</v>
      </c>
    </row>
    <row r="82" spans="1:10" ht="63" x14ac:dyDescent="0.25">
      <c r="A82" s="48">
        <f t="shared" si="2"/>
        <v>79</v>
      </c>
      <c r="B82" s="59">
        <v>6009</v>
      </c>
      <c r="C82" s="50" t="s">
        <v>111</v>
      </c>
      <c r="D82" s="51">
        <f>SUM(E82:J82)</f>
        <v>34</v>
      </c>
      <c r="E82" s="58">
        <v>5</v>
      </c>
      <c r="F82" s="72">
        <v>5</v>
      </c>
      <c r="G82" s="123">
        <v>7</v>
      </c>
      <c r="H82" s="147">
        <v>5</v>
      </c>
      <c r="I82" s="146">
        <v>5</v>
      </c>
      <c r="J82" s="123">
        <v>7</v>
      </c>
    </row>
    <row r="83" spans="1:10" ht="63" x14ac:dyDescent="0.25">
      <c r="A83" s="48">
        <f t="shared" si="2"/>
        <v>80</v>
      </c>
      <c r="B83" s="57">
        <v>4022</v>
      </c>
      <c r="C83" s="50" t="s">
        <v>109</v>
      </c>
      <c r="D83" s="51">
        <f>SUM(E83:J83)</f>
        <v>34</v>
      </c>
      <c r="E83" s="58">
        <v>5</v>
      </c>
      <c r="F83" s="72">
        <v>5</v>
      </c>
      <c r="G83" s="38">
        <v>7</v>
      </c>
      <c r="H83" s="72">
        <v>5</v>
      </c>
      <c r="I83" s="146">
        <v>5</v>
      </c>
      <c r="J83" s="123">
        <v>7</v>
      </c>
    </row>
    <row r="84" spans="1:10" ht="47.25" x14ac:dyDescent="0.25">
      <c r="A84" s="48">
        <f t="shared" si="2"/>
        <v>81</v>
      </c>
      <c r="B84" s="56">
        <v>3501</v>
      </c>
      <c r="C84" s="50" t="s">
        <v>59</v>
      </c>
      <c r="D84" s="51">
        <f>SUM(E84:J84)</f>
        <v>34</v>
      </c>
      <c r="E84" s="136">
        <v>7</v>
      </c>
      <c r="F84" s="72">
        <v>5</v>
      </c>
      <c r="G84" s="123">
        <v>7</v>
      </c>
      <c r="H84" s="41">
        <v>7</v>
      </c>
      <c r="I84" s="36">
        <v>1</v>
      </c>
      <c r="J84" s="123">
        <v>7</v>
      </c>
    </row>
    <row r="85" spans="1:10" ht="63" x14ac:dyDescent="0.25">
      <c r="A85" s="48">
        <f t="shared" si="2"/>
        <v>82</v>
      </c>
      <c r="B85" s="55">
        <v>802</v>
      </c>
      <c r="C85" s="50" t="s">
        <v>16</v>
      </c>
      <c r="D85" s="51">
        <f>SUM(E85:J85)</f>
        <v>34</v>
      </c>
      <c r="E85" s="124">
        <v>10</v>
      </c>
      <c r="F85" s="72">
        <v>5</v>
      </c>
      <c r="G85" s="75">
        <v>10</v>
      </c>
      <c r="H85" s="148">
        <v>1</v>
      </c>
      <c r="I85" s="36">
        <v>1</v>
      </c>
      <c r="J85" s="123">
        <v>7</v>
      </c>
    </row>
    <row r="86" spans="1:10" ht="63" x14ac:dyDescent="0.25">
      <c r="A86" s="48">
        <f t="shared" si="2"/>
        <v>83</v>
      </c>
      <c r="B86" s="56">
        <v>202</v>
      </c>
      <c r="C86" s="50" t="s">
        <v>10</v>
      </c>
      <c r="D86" s="51">
        <f>SUM(E86:J86)</f>
        <v>34</v>
      </c>
      <c r="E86" s="75">
        <v>10</v>
      </c>
      <c r="F86" s="53">
        <v>5</v>
      </c>
      <c r="G86" s="123">
        <v>7</v>
      </c>
      <c r="H86" s="24">
        <v>4</v>
      </c>
      <c r="I86" s="36">
        <v>1</v>
      </c>
      <c r="J86" s="123">
        <v>7</v>
      </c>
    </row>
    <row r="87" spans="1:10" ht="63" x14ac:dyDescent="0.25">
      <c r="A87" s="48">
        <f t="shared" si="2"/>
        <v>84</v>
      </c>
      <c r="B87" s="56">
        <v>1802</v>
      </c>
      <c r="C87" s="50" t="s">
        <v>62</v>
      </c>
      <c r="D87" s="51">
        <f>SUM(E87:J87)</f>
        <v>34</v>
      </c>
      <c r="E87" s="124">
        <v>10</v>
      </c>
      <c r="F87" s="72">
        <v>5</v>
      </c>
      <c r="G87" s="75">
        <v>10</v>
      </c>
      <c r="H87" s="36">
        <v>1</v>
      </c>
      <c r="I87" s="36">
        <v>1</v>
      </c>
      <c r="J87" s="123">
        <v>7</v>
      </c>
    </row>
    <row r="88" spans="1:10" ht="47.25" x14ac:dyDescent="0.25">
      <c r="A88" s="48">
        <f t="shared" si="2"/>
        <v>85</v>
      </c>
      <c r="B88" s="59">
        <v>6011</v>
      </c>
      <c r="C88" s="50" t="s">
        <v>92</v>
      </c>
      <c r="D88" s="51">
        <f>SUM(E88:J88)</f>
        <v>33</v>
      </c>
      <c r="E88" s="58">
        <v>5</v>
      </c>
      <c r="F88" s="72">
        <v>5</v>
      </c>
      <c r="G88" s="75">
        <v>10</v>
      </c>
      <c r="H88" s="146">
        <v>5</v>
      </c>
      <c r="I88" s="36">
        <v>1</v>
      </c>
      <c r="J88" s="123">
        <v>7</v>
      </c>
    </row>
    <row r="89" spans="1:10" ht="72" customHeight="1" x14ac:dyDescent="0.25">
      <c r="A89" s="48">
        <f t="shared" si="2"/>
        <v>86</v>
      </c>
      <c r="B89" s="49">
        <v>5002</v>
      </c>
      <c r="C89" s="50" t="s">
        <v>99</v>
      </c>
      <c r="D89" s="51">
        <f>SUM(E89:J89)</f>
        <v>32</v>
      </c>
      <c r="E89" s="60">
        <v>5</v>
      </c>
      <c r="F89" s="166">
        <v>4</v>
      </c>
      <c r="G89" s="75">
        <v>10</v>
      </c>
      <c r="H89" s="146">
        <v>5</v>
      </c>
      <c r="I89" s="207">
        <v>1</v>
      </c>
      <c r="J89" s="123">
        <v>7</v>
      </c>
    </row>
    <row r="90" spans="1:10" ht="72" customHeight="1" x14ac:dyDescent="0.25">
      <c r="A90" s="48">
        <f t="shared" si="2"/>
        <v>87</v>
      </c>
      <c r="B90" s="54">
        <v>5403</v>
      </c>
      <c r="C90" s="50" t="s">
        <v>107</v>
      </c>
      <c r="D90" s="51">
        <f>SUM(E90:J90)</f>
        <v>32</v>
      </c>
      <c r="E90" s="58">
        <v>5</v>
      </c>
      <c r="F90" s="72">
        <v>5</v>
      </c>
      <c r="G90" s="123">
        <v>7</v>
      </c>
      <c r="H90" s="146">
        <v>5</v>
      </c>
      <c r="I90" s="146">
        <v>5</v>
      </c>
      <c r="J90" s="72">
        <v>5</v>
      </c>
    </row>
    <row r="91" spans="1:10" ht="47.25" x14ac:dyDescent="0.25">
      <c r="A91" s="48">
        <f t="shared" si="2"/>
        <v>88</v>
      </c>
      <c r="B91" s="56">
        <v>3512</v>
      </c>
      <c r="C91" s="50" t="s">
        <v>89</v>
      </c>
      <c r="D91" s="51">
        <f>SUM(E91:J91)</f>
        <v>32</v>
      </c>
      <c r="E91" s="58">
        <v>5</v>
      </c>
      <c r="F91" s="72">
        <v>5</v>
      </c>
      <c r="G91" s="123">
        <v>7</v>
      </c>
      <c r="H91" s="146">
        <v>5</v>
      </c>
      <c r="I91" s="146">
        <v>5</v>
      </c>
      <c r="J91" s="72">
        <v>5</v>
      </c>
    </row>
    <row r="92" spans="1:10" ht="63" x14ac:dyDescent="0.25">
      <c r="A92" s="48">
        <f t="shared" si="2"/>
        <v>89</v>
      </c>
      <c r="B92" s="54">
        <v>5206</v>
      </c>
      <c r="C92" s="50" t="s">
        <v>102</v>
      </c>
      <c r="D92" s="51">
        <f>SUM(E92:J92)</f>
        <v>32</v>
      </c>
      <c r="E92" s="58">
        <v>5</v>
      </c>
      <c r="F92" s="72">
        <v>5</v>
      </c>
      <c r="G92" s="123">
        <v>7</v>
      </c>
      <c r="H92" s="72">
        <v>5</v>
      </c>
      <c r="I92" s="147">
        <v>5</v>
      </c>
      <c r="J92" s="72">
        <v>5</v>
      </c>
    </row>
    <row r="93" spans="1:10" ht="47.25" x14ac:dyDescent="0.25">
      <c r="A93" s="48">
        <f t="shared" si="2"/>
        <v>90</v>
      </c>
      <c r="B93" s="57">
        <v>4098</v>
      </c>
      <c r="C93" s="50" t="s">
        <v>66</v>
      </c>
      <c r="D93" s="51">
        <f>SUM(E93:J93)</f>
        <v>31</v>
      </c>
      <c r="E93" s="136">
        <v>7</v>
      </c>
      <c r="F93" s="72">
        <v>5</v>
      </c>
      <c r="G93" s="123">
        <v>7</v>
      </c>
      <c r="H93" s="75">
        <v>10</v>
      </c>
      <c r="I93" s="36">
        <v>1</v>
      </c>
      <c r="J93" s="34">
        <v>1</v>
      </c>
    </row>
    <row r="94" spans="1:10" ht="63" x14ac:dyDescent="0.25">
      <c r="A94" s="48">
        <f t="shared" si="2"/>
        <v>91</v>
      </c>
      <c r="B94" s="49">
        <v>4024</v>
      </c>
      <c r="C94" s="50" t="s">
        <v>101</v>
      </c>
      <c r="D94" s="51">
        <f>SUM(E94:J94)</f>
        <v>31</v>
      </c>
      <c r="E94" s="58">
        <v>5</v>
      </c>
      <c r="F94" s="73">
        <v>4</v>
      </c>
      <c r="G94" s="75">
        <v>10</v>
      </c>
      <c r="H94" s="153">
        <v>10</v>
      </c>
      <c r="I94" s="36">
        <v>1</v>
      </c>
      <c r="J94" s="34">
        <v>1</v>
      </c>
    </row>
    <row r="95" spans="1:10" ht="47.25" x14ac:dyDescent="0.25">
      <c r="A95" s="48">
        <f t="shared" si="2"/>
        <v>92</v>
      </c>
      <c r="B95" s="57">
        <v>4023</v>
      </c>
      <c r="C95" s="50" t="s">
        <v>88</v>
      </c>
      <c r="D95" s="51">
        <f>SUM(E95:J95)</f>
        <v>31</v>
      </c>
      <c r="E95" s="58">
        <v>5</v>
      </c>
      <c r="F95" s="72">
        <v>5</v>
      </c>
      <c r="G95" s="75">
        <v>10</v>
      </c>
      <c r="H95" s="146">
        <v>5</v>
      </c>
      <c r="I95" s="146">
        <v>5</v>
      </c>
      <c r="J95" s="34">
        <v>1</v>
      </c>
    </row>
    <row r="96" spans="1:10" ht="63" x14ac:dyDescent="0.25">
      <c r="A96" s="48">
        <f t="shared" si="2"/>
        <v>93</v>
      </c>
      <c r="B96" s="54">
        <v>302</v>
      </c>
      <c r="C96" s="50" t="s">
        <v>12</v>
      </c>
      <c r="D96" s="51">
        <f>SUM(E96:J96)</f>
        <v>31</v>
      </c>
      <c r="E96" s="124">
        <v>10</v>
      </c>
      <c r="F96" s="53">
        <v>5</v>
      </c>
      <c r="G96" s="123">
        <v>7</v>
      </c>
      <c r="H96" s="36">
        <v>1</v>
      </c>
      <c r="I96" s="36">
        <v>1</v>
      </c>
      <c r="J96" s="123">
        <v>7</v>
      </c>
    </row>
    <row r="97" spans="1:10" ht="63" x14ac:dyDescent="0.25">
      <c r="A97" s="48">
        <f t="shared" si="2"/>
        <v>94</v>
      </c>
      <c r="B97" s="59">
        <v>5003</v>
      </c>
      <c r="C97" s="50" t="s">
        <v>105</v>
      </c>
      <c r="D97" s="51">
        <f>SUM(E97:J97)</f>
        <v>30</v>
      </c>
      <c r="E97" s="58">
        <v>5</v>
      </c>
      <c r="F97" s="72">
        <v>5</v>
      </c>
      <c r="G97" s="123">
        <v>7</v>
      </c>
      <c r="H97" s="146">
        <v>5</v>
      </c>
      <c r="I97" s="207">
        <v>1</v>
      </c>
      <c r="J97" s="123">
        <v>7</v>
      </c>
    </row>
    <row r="98" spans="1:10" ht="47.25" x14ac:dyDescent="0.25">
      <c r="A98" s="48">
        <f t="shared" si="2"/>
        <v>95</v>
      </c>
      <c r="B98" s="54">
        <v>9252</v>
      </c>
      <c r="C98" s="50" t="s">
        <v>134</v>
      </c>
      <c r="D98" s="51">
        <f>SUM(E98:J98)</f>
        <v>30</v>
      </c>
      <c r="E98" s="58">
        <v>5</v>
      </c>
      <c r="F98" s="72">
        <v>5</v>
      </c>
      <c r="G98" s="53">
        <v>5</v>
      </c>
      <c r="H98" s="146">
        <v>5</v>
      </c>
      <c r="I98" s="146">
        <v>5</v>
      </c>
      <c r="J98" s="72">
        <v>5</v>
      </c>
    </row>
    <row r="99" spans="1:10" ht="47.25" x14ac:dyDescent="0.25">
      <c r="A99" s="48">
        <f t="shared" si="2"/>
        <v>96</v>
      </c>
      <c r="B99" s="49">
        <v>6023</v>
      </c>
      <c r="C99" s="50" t="s">
        <v>133</v>
      </c>
      <c r="D99" s="51">
        <f>SUM(E99:J99)</f>
        <v>30</v>
      </c>
      <c r="E99" s="58">
        <v>5</v>
      </c>
      <c r="F99" s="72">
        <v>5</v>
      </c>
      <c r="G99" s="53">
        <v>5</v>
      </c>
      <c r="H99" s="146">
        <v>5</v>
      </c>
      <c r="I99" s="146">
        <v>5</v>
      </c>
      <c r="J99" s="72">
        <v>5</v>
      </c>
    </row>
    <row r="100" spans="1:10" ht="63" x14ac:dyDescent="0.25">
      <c r="A100" s="48">
        <f t="shared" si="2"/>
        <v>97</v>
      </c>
      <c r="B100" s="57">
        <v>4051</v>
      </c>
      <c r="C100" s="50" t="s">
        <v>132</v>
      </c>
      <c r="D100" s="51">
        <f>SUM(E100:J100)</f>
        <v>30</v>
      </c>
      <c r="E100" s="58">
        <v>5</v>
      </c>
      <c r="F100" s="72">
        <v>5</v>
      </c>
      <c r="G100" s="53">
        <v>5</v>
      </c>
      <c r="H100" s="146">
        <v>5</v>
      </c>
      <c r="I100" s="146">
        <v>5</v>
      </c>
      <c r="J100" s="72">
        <v>5</v>
      </c>
    </row>
    <row r="101" spans="1:10" ht="63" x14ac:dyDescent="0.25">
      <c r="A101" s="48">
        <f t="shared" si="2"/>
        <v>98</v>
      </c>
      <c r="B101" s="57">
        <v>4018</v>
      </c>
      <c r="C101" s="50" t="s">
        <v>83</v>
      </c>
      <c r="D101" s="51">
        <f>SUM(E101:J101)</f>
        <v>29</v>
      </c>
      <c r="E101" s="58">
        <v>5</v>
      </c>
      <c r="F101" s="136">
        <v>7</v>
      </c>
      <c r="G101" s="75">
        <v>10</v>
      </c>
      <c r="H101" s="146">
        <v>5</v>
      </c>
      <c r="I101" s="36">
        <v>1</v>
      </c>
      <c r="J101" s="34">
        <v>1</v>
      </c>
    </row>
    <row r="102" spans="1:10" ht="63" x14ac:dyDescent="0.25">
      <c r="A102" s="48">
        <f t="shared" si="2"/>
        <v>99</v>
      </c>
      <c r="B102" s="59">
        <v>5708</v>
      </c>
      <c r="C102" s="50" t="s">
        <v>113</v>
      </c>
      <c r="D102" s="51">
        <f>SUM(E102:J102)</f>
        <v>29</v>
      </c>
      <c r="E102" s="58">
        <v>5</v>
      </c>
      <c r="F102" s="72">
        <v>5</v>
      </c>
      <c r="G102" s="21">
        <v>4</v>
      </c>
      <c r="H102" s="146">
        <v>5</v>
      </c>
      <c r="I102" s="146">
        <v>5</v>
      </c>
      <c r="J102" s="72">
        <v>5</v>
      </c>
    </row>
    <row r="103" spans="1:10" ht="47.25" x14ac:dyDescent="0.25">
      <c r="A103" s="48">
        <f t="shared" si="2"/>
        <v>100</v>
      </c>
      <c r="B103" s="54">
        <v>5401</v>
      </c>
      <c r="C103" s="50" t="s">
        <v>11</v>
      </c>
      <c r="D103" s="51">
        <f>SUM(E103:J103)</f>
        <v>28</v>
      </c>
      <c r="E103" s="136">
        <v>7</v>
      </c>
      <c r="F103" s="53">
        <v>5</v>
      </c>
      <c r="G103" s="123">
        <v>7</v>
      </c>
      <c r="H103" s="36">
        <v>1</v>
      </c>
      <c r="I103" s="36">
        <v>1</v>
      </c>
      <c r="J103" s="123">
        <v>7</v>
      </c>
    </row>
    <row r="104" spans="1:10" ht="63" x14ac:dyDescent="0.25">
      <c r="A104" s="48">
        <f t="shared" si="2"/>
        <v>101</v>
      </c>
      <c r="B104" s="49">
        <v>6007</v>
      </c>
      <c r="C104" s="50" t="s">
        <v>106</v>
      </c>
      <c r="D104" s="51">
        <f>SUM(E104:J104)</f>
        <v>27</v>
      </c>
      <c r="E104" s="58">
        <v>5</v>
      </c>
      <c r="F104" s="71">
        <v>7</v>
      </c>
      <c r="G104" s="21">
        <v>4</v>
      </c>
      <c r="H104" s="146">
        <v>5</v>
      </c>
      <c r="I104" s="146">
        <v>5</v>
      </c>
      <c r="J104" s="34">
        <v>1</v>
      </c>
    </row>
    <row r="105" spans="1:10" ht="47.25" x14ac:dyDescent="0.25">
      <c r="A105" s="48">
        <f t="shared" si="2"/>
        <v>102</v>
      </c>
      <c r="B105" s="59">
        <v>5018</v>
      </c>
      <c r="C105" s="61" t="s">
        <v>112</v>
      </c>
      <c r="D105" s="51">
        <f>SUM(E105:J105)</f>
        <v>27</v>
      </c>
      <c r="E105" s="58">
        <v>5</v>
      </c>
      <c r="F105" s="74">
        <v>1</v>
      </c>
      <c r="G105" s="21">
        <v>4</v>
      </c>
      <c r="H105" s="146">
        <v>5</v>
      </c>
      <c r="I105" s="146">
        <v>5</v>
      </c>
      <c r="J105" s="123">
        <v>7</v>
      </c>
    </row>
    <row r="106" spans="1:10" ht="47.25" x14ac:dyDescent="0.25">
      <c r="A106" s="48">
        <f t="shared" si="2"/>
        <v>103</v>
      </c>
      <c r="B106" s="54">
        <v>6025</v>
      </c>
      <c r="C106" s="50" t="s">
        <v>110</v>
      </c>
      <c r="D106" s="51">
        <f>SUM(E106:J106)</f>
        <v>23</v>
      </c>
      <c r="E106" s="60">
        <v>5</v>
      </c>
      <c r="F106" s="74">
        <v>1</v>
      </c>
      <c r="G106" s="21">
        <v>4</v>
      </c>
      <c r="H106" s="146">
        <v>5</v>
      </c>
      <c r="I106" s="36">
        <v>1</v>
      </c>
      <c r="J106" s="123">
        <v>7</v>
      </c>
    </row>
    <row r="110" spans="1:10" x14ac:dyDescent="0.25">
      <c r="B110" s="62"/>
      <c r="C110" s="1" t="s">
        <v>135</v>
      </c>
    </row>
    <row r="111" spans="1:10" x14ac:dyDescent="0.25">
      <c r="B111" s="63"/>
      <c r="C111" s="1" t="s">
        <v>136</v>
      </c>
    </row>
    <row r="112" spans="1:10" x14ac:dyDescent="0.25">
      <c r="B112" s="64"/>
      <c r="C112" s="1" t="s">
        <v>137</v>
      </c>
    </row>
    <row r="113" spans="2:3" x14ac:dyDescent="0.25">
      <c r="B113" s="65"/>
      <c r="C113" s="1" t="s">
        <v>138</v>
      </c>
    </row>
    <row r="114" spans="2:3" x14ac:dyDescent="0.25">
      <c r="B114" s="66"/>
      <c r="C114" s="1" t="s">
        <v>139</v>
      </c>
    </row>
  </sheetData>
  <sortState ref="A5:J114">
    <sortCondition descending="1" ref="D1"/>
  </sortState>
  <pageMargins left="0.23622047244094491" right="0.23622047244094491" top="0.74803149606299213" bottom="0.74803149606299213" header="0.31496062992125984" footer="0.31496062992125984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02"/>
  <sheetViews>
    <sheetView zoomScale="80" zoomScaleNormal="80"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B57" sqref="B57"/>
    </sheetView>
  </sheetViews>
  <sheetFormatPr defaultRowHeight="15" x14ac:dyDescent="0.25"/>
  <cols>
    <col min="1" max="1" width="10.28515625" style="1" bestFit="1" customWidth="1"/>
    <col min="2" max="2" width="9.140625" style="1"/>
    <col min="3" max="3" width="17.140625" style="1" customWidth="1"/>
    <col min="4" max="4" width="16.28515625" style="1" customWidth="1"/>
    <col min="5" max="5" width="14.7109375" style="1" customWidth="1"/>
    <col min="6" max="16" width="16.5703125" style="1" customWidth="1"/>
    <col min="17" max="17" width="13.140625" style="1" customWidth="1"/>
    <col min="18" max="16384" width="9.140625" style="1"/>
  </cols>
  <sheetData>
    <row r="2" spans="1:30" ht="52.5" customHeight="1" x14ac:dyDescent="0.25">
      <c r="A2" s="364" t="s">
        <v>127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4" spans="1:30" ht="71.25" x14ac:dyDescent="0.25">
      <c r="A4" s="121" t="s">
        <v>69</v>
      </c>
      <c r="B4" s="121" t="s">
        <v>70</v>
      </c>
      <c r="C4" s="121" t="s">
        <v>71</v>
      </c>
      <c r="D4" s="121" t="s">
        <v>72</v>
      </c>
      <c r="E4" s="121" t="s">
        <v>73</v>
      </c>
      <c r="F4" s="121" t="s">
        <v>74</v>
      </c>
      <c r="G4" s="121" t="s">
        <v>142</v>
      </c>
      <c r="H4" s="121" t="s">
        <v>141</v>
      </c>
      <c r="I4" s="121" t="s">
        <v>143</v>
      </c>
      <c r="J4" s="121" t="s">
        <v>146</v>
      </c>
      <c r="K4" s="121" t="s">
        <v>147</v>
      </c>
      <c r="L4" s="121" t="s">
        <v>148</v>
      </c>
      <c r="M4" s="121" t="s">
        <v>363</v>
      </c>
      <c r="N4" s="121" t="s">
        <v>364</v>
      </c>
      <c r="O4" s="121" t="s">
        <v>365</v>
      </c>
      <c r="P4" s="121" t="s">
        <v>328</v>
      </c>
      <c r="Q4" s="121" t="s">
        <v>144</v>
      </c>
    </row>
    <row r="5" spans="1:30" ht="108" x14ac:dyDescent="0.25">
      <c r="A5" s="81">
        <v>1</v>
      </c>
      <c r="B5" s="82">
        <v>4044</v>
      </c>
      <c r="C5" s="83" t="s">
        <v>80</v>
      </c>
      <c r="D5" s="84">
        <f>E5+F5</f>
        <v>47</v>
      </c>
      <c r="E5" s="84">
        <v>5</v>
      </c>
      <c r="F5" s="85">
        <v>42</v>
      </c>
      <c r="G5" s="85">
        <f>H5+I5</f>
        <v>77</v>
      </c>
      <c r="H5" s="85">
        <v>1</v>
      </c>
      <c r="I5" s="85">
        <v>76</v>
      </c>
      <c r="J5" s="85">
        <f>K5+L5</f>
        <v>88</v>
      </c>
      <c r="K5" s="85">
        <v>1</v>
      </c>
      <c r="L5" s="85">
        <v>87</v>
      </c>
      <c r="M5" s="85">
        <v>147</v>
      </c>
      <c r="N5" s="85">
        <v>1</v>
      </c>
      <c r="O5" s="85">
        <v>146</v>
      </c>
      <c r="P5" s="85">
        <v>58</v>
      </c>
      <c r="Q5" s="86">
        <f>O5/M5</f>
        <v>0.99319727891156462</v>
      </c>
    </row>
    <row r="6" spans="1:30" ht="96" x14ac:dyDescent="0.25">
      <c r="A6" s="81">
        <f>A5+1</f>
        <v>2</v>
      </c>
      <c r="B6" s="87">
        <v>2702</v>
      </c>
      <c r="C6" s="83" t="s">
        <v>8</v>
      </c>
      <c r="D6" s="84">
        <f>E6+F6</f>
        <v>236</v>
      </c>
      <c r="E6" s="84">
        <v>23</v>
      </c>
      <c r="F6" s="85">
        <v>213</v>
      </c>
      <c r="G6" s="85">
        <f>H6+I6</f>
        <v>561</v>
      </c>
      <c r="H6" s="85">
        <v>31</v>
      </c>
      <c r="I6" s="85">
        <v>530</v>
      </c>
      <c r="J6" s="85">
        <f>K6+L6</f>
        <v>682</v>
      </c>
      <c r="K6" s="85">
        <v>32</v>
      </c>
      <c r="L6" s="85">
        <v>650</v>
      </c>
      <c r="M6" s="85">
        <v>1146</v>
      </c>
      <c r="N6" s="85">
        <v>39</v>
      </c>
      <c r="O6" s="85">
        <v>1107</v>
      </c>
      <c r="P6" s="85">
        <v>308</v>
      </c>
      <c r="Q6" s="86">
        <f>O6/M6</f>
        <v>0.96596858638743455</v>
      </c>
    </row>
    <row r="7" spans="1:30" ht="108" x14ac:dyDescent="0.25">
      <c r="A7" s="81">
        <f>A6+1</f>
        <v>3</v>
      </c>
      <c r="B7" s="82">
        <v>3002</v>
      </c>
      <c r="C7" s="83" t="s">
        <v>31</v>
      </c>
      <c r="D7" s="84">
        <f>E7+F7</f>
        <v>2653</v>
      </c>
      <c r="E7" s="84">
        <v>242</v>
      </c>
      <c r="F7" s="85">
        <v>2411</v>
      </c>
      <c r="G7" s="85">
        <f>H7+I7</f>
        <v>6569</v>
      </c>
      <c r="H7" s="85">
        <v>295</v>
      </c>
      <c r="I7" s="85">
        <v>6274</v>
      </c>
      <c r="J7" s="85">
        <f>K7+L7</f>
        <v>7796</v>
      </c>
      <c r="K7" s="85">
        <v>303</v>
      </c>
      <c r="L7" s="85">
        <v>7493</v>
      </c>
      <c r="M7" s="85">
        <v>12108</v>
      </c>
      <c r="N7" s="85">
        <v>680</v>
      </c>
      <c r="O7" s="85">
        <v>11428</v>
      </c>
      <c r="P7" s="85">
        <v>2</v>
      </c>
      <c r="Q7" s="86">
        <f>O7/M7</f>
        <v>0.94383878427485957</v>
      </c>
    </row>
    <row r="8" spans="1:30" ht="96" x14ac:dyDescent="0.25">
      <c r="A8" s="81">
        <f>A7+1</f>
        <v>4</v>
      </c>
      <c r="B8" s="87">
        <v>3413</v>
      </c>
      <c r="C8" s="83" t="s">
        <v>81</v>
      </c>
      <c r="D8" s="84">
        <f>E8+F8</f>
        <v>14</v>
      </c>
      <c r="E8" s="84">
        <v>2</v>
      </c>
      <c r="F8" s="85">
        <v>12</v>
      </c>
      <c r="G8" s="85">
        <f>H8+I8</f>
        <v>30</v>
      </c>
      <c r="H8" s="85">
        <v>2</v>
      </c>
      <c r="I8" s="85">
        <v>28</v>
      </c>
      <c r="J8" s="85">
        <f>K8+L8</f>
        <v>34</v>
      </c>
      <c r="K8" s="85">
        <v>2</v>
      </c>
      <c r="L8" s="85">
        <v>32</v>
      </c>
      <c r="M8" s="85">
        <v>47</v>
      </c>
      <c r="N8" s="85">
        <v>3</v>
      </c>
      <c r="O8" s="85">
        <v>44</v>
      </c>
      <c r="P8" s="85">
        <v>0</v>
      </c>
      <c r="Q8" s="86">
        <f>O8/M8</f>
        <v>0.93617021276595747</v>
      </c>
    </row>
    <row r="9" spans="1:30" ht="96" x14ac:dyDescent="0.25">
      <c r="A9" s="81">
        <f>A8+1</f>
        <v>5</v>
      </c>
      <c r="B9" s="87">
        <v>3115</v>
      </c>
      <c r="C9" s="83" t="s">
        <v>79</v>
      </c>
      <c r="D9" s="84">
        <f>E9+F9</f>
        <v>23</v>
      </c>
      <c r="E9" s="84">
        <v>2</v>
      </c>
      <c r="F9" s="85">
        <v>21</v>
      </c>
      <c r="G9" s="85">
        <f>H9+I9</f>
        <v>52</v>
      </c>
      <c r="H9" s="85">
        <v>4</v>
      </c>
      <c r="I9" s="85">
        <v>48</v>
      </c>
      <c r="J9" s="85">
        <f>K9+L9</f>
        <v>57</v>
      </c>
      <c r="K9" s="85">
        <v>4</v>
      </c>
      <c r="L9" s="85">
        <v>53</v>
      </c>
      <c r="M9" s="85">
        <v>88</v>
      </c>
      <c r="N9" s="85">
        <v>6</v>
      </c>
      <c r="O9" s="85">
        <v>82</v>
      </c>
      <c r="P9" s="85">
        <v>3</v>
      </c>
      <c r="Q9" s="86">
        <f>O9/M9</f>
        <v>0.93181818181818177</v>
      </c>
    </row>
    <row r="10" spans="1:30" ht="96" x14ac:dyDescent="0.25">
      <c r="A10" s="81">
        <f>A9+1</f>
        <v>6</v>
      </c>
      <c r="B10" s="87">
        <v>3408</v>
      </c>
      <c r="C10" s="83" t="s">
        <v>34</v>
      </c>
      <c r="D10" s="84">
        <f>E10+F10</f>
        <v>2089</v>
      </c>
      <c r="E10" s="84">
        <v>194</v>
      </c>
      <c r="F10" s="85">
        <v>1895</v>
      </c>
      <c r="G10" s="85">
        <f>H10+I10</f>
        <v>4876</v>
      </c>
      <c r="H10" s="85">
        <v>411</v>
      </c>
      <c r="I10" s="85">
        <v>4465</v>
      </c>
      <c r="J10" s="85">
        <f>K10+L10</f>
        <v>5599</v>
      </c>
      <c r="K10" s="85">
        <v>441</v>
      </c>
      <c r="L10" s="85">
        <v>5158</v>
      </c>
      <c r="M10" s="85">
        <v>8658</v>
      </c>
      <c r="N10" s="85">
        <v>628</v>
      </c>
      <c r="O10" s="85">
        <v>8030</v>
      </c>
      <c r="P10" s="85">
        <v>2</v>
      </c>
      <c r="Q10" s="86">
        <f>O10/M10</f>
        <v>0.92746592746592749</v>
      </c>
    </row>
    <row r="11" spans="1:30" ht="96" x14ac:dyDescent="0.25">
      <c r="A11" s="81">
        <f>A10+1</f>
        <v>7</v>
      </c>
      <c r="B11" s="88">
        <v>4005</v>
      </c>
      <c r="C11" s="83" t="s">
        <v>82</v>
      </c>
      <c r="D11" s="84">
        <f>E11+F11</f>
        <v>201</v>
      </c>
      <c r="E11" s="84">
        <v>29</v>
      </c>
      <c r="F11" s="85">
        <v>172</v>
      </c>
      <c r="G11" s="85">
        <f>H11+I11</f>
        <v>519</v>
      </c>
      <c r="H11" s="85">
        <v>80</v>
      </c>
      <c r="I11" s="85">
        <v>439</v>
      </c>
      <c r="J11" s="85">
        <f>K11+L11</f>
        <v>586</v>
      </c>
      <c r="K11" s="85">
        <v>67</v>
      </c>
      <c r="L11" s="85">
        <v>519</v>
      </c>
      <c r="M11" s="85">
        <v>851</v>
      </c>
      <c r="N11" s="85">
        <v>77</v>
      </c>
      <c r="O11" s="85">
        <v>774</v>
      </c>
      <c r="P11" s="85">
        <v>12</v>
      </c>
      <c r="Q11" s="86">
        <f>O11/M11</f>
        <v>0.90951821386603993</v>
      </c>
    </row>
    <row r="12" spans="1:30" ht="96" x14ac:dyDescent="0.25">
      <c r="A12" s="81">
        <f>A11+1</f>
        <v>8</v>
      </c>
      <c r="B12" s="88">
        <v>4003</v>
      </c>
      <c r="C12" s="83" t="s">
        <v>65</v>
      </c>
      <c r="D12" s="84">
        <f>E12+F12</f>
        <v>111</v>
      </c>
      <c r="E12" s="84">
        <v>14</v>
      </c>
      <c r="F12" s="85">
        <v>97</v>
      </c>
      <c r="G12" s="85">
        <f>H12+I12</f>
        <v>239</v>
      </c>
      <c r="H12" s="85">
        <v>40</v>
      </c>
      <c r="I12" s="85">
        <v>199</v>
      </c>
      <c r="J12" s="85">
        <f>K12+L12</f>
        <v>261</v>
      </c>
      <c r="K12" s="85">
        <v>21</v>
      </c>
      <c r="L12" s="85">
        <v>240</v>
      </c>
      <c r="M12" s="85">
        <v>404</v>
      </c>
      <c r="N12" s="85">
        <v>42</v>
      </c>
      <c r="O12" s="85">
        <v>362</v>
      </c>
      <c r="P12" s="85">
        <v>2</v>
      </c>
      <c r="Q12" s="86">
        <f>O12/M12</f>
        <v>0.89603960396039606</v>
      </c>
    </row>
    <row r="13" spans="1:30" ht="96" x14ac:dyDescent="0.25">
      <c r="A13" s="81">
        <f>A12+1</f>
        <v>9</v>
      </c>
      <c r="B13" s="87">
        <v>3419</v>
      </c>
      <c r="C13" s="83" t="s">
        <v>84</v>
      </c>
      <c r="D13" s="84">
        <f>E13+F13</f>
        <v>388</v>
      </c>
      <c r="E13" s="84">
        <v>57</v>
      </c>
      <c r="F13" s="85">
        <v>331</v>
      </c>
      <c r="G13" s="85">
        <f>H13+I13</f>
        <v>968</v>
      </c>
      <c r="H13" s="85">
        <v>129</v>
      </c>
      <c r="I13" s="85">
        <v>839</v>
      </c>
      <c r="J13" s="85">
        <f>K13+L13</f>
        <v>1110</v>
      </c>
      <c r="K13" s="85">
        <v>137</v>
      </c>
      <c r="L13" s="85">
        <v>973</v>
      </c>
      <c r="M13" s="85">
        <v>1663</v>
      </c>
      <c r="N13" s="85">
        <v>175</v>
      </c>
      <c r="O13" s="85">
        <v>1488</v>
      </c>
      <c r="P13" s="85">
        <v>184</v>
      </c>
      <c r="Q13" s="86">
        <f>O13/M13</f>
        <v>0.89476849067949493</v>
      </c>
    </row>
    <row r="14" spans="1:30" ht="96" x14ac:dyDescent="0.25">
      <c r="A14" s="81">
        <f>A13+1</f>
        <v>10</v>
      </c>
      <c r="B14" s="88">
        <v>4099</v>
      </c>
      <c r="C14" s="83" t="s">
        <v>41</v>
      </c>
      <c r="D14" s="84">
        <f>E14+F14</f>
        <v>4935</v>
      </c>
      <c r="E14" s="84">
        <v>1088</v>
      </c>
      <c r="F14" s="85">
        <v>3847</v>
      </c>
      <c r="G14" s="85">
        <f>H14+I14</f>
        <v>10576</v>
      </c>
      <c r="H14" s="85">
        <v>1396</v>
      </c>
      <c r="I14" s="85">
        <v>9180</v>
      </c>
      <c r="J14" s="85">
        <f>K14+L14</f>
        <v>12231</v>
      </c>
      <c r="K14" s="85">
        <v>1437</v>
      </c>
      <c r="L14" s="85">
        <v>10794</v>
      </c>
      <c r="M14" s="85">
        <v>19058</v>
      </c>
      <c r="N14" s="85">
        <v>2006</v>
      </c>
      <c r="O14" s="85">
        <v>17052</v>
      </c>
      <c r="P14" s="85">
        <v>43</v>
      </c>
      <c r="Q14" s="86">
        <f>O14/M14</f>
        <v>0.89474236541085106</v>
      </c>
    </row>
    <row r="15" spans="1:30" ht="96" x14ac:dyDescent="0.25">
      <c r="A15" s="81">
        <f>A14+1</f>
        <v>11</v>
      </c>
      <c r="B15" s="87">
        <v>3415</v>
      </c>
      <c r="C15" s="83" t="s">
        <v>36</v>
      </c>
      <c r="D15" s="84">
        <f>E15+F15</f>
        <v>25</v>
      </c>
      <c r="E15" s="84">
        <v>8</v>
      </c>
      <c r="F15" s="85">
        <v>17</v>
      </c>
      <c r="G15" s="85">
        <f>H15+I15</f>
        <v>72</v>
      </c>
      <c r="H15" s="85">
        <v>9</v>
      </c>
      <c r="I15" s="85">
        <v>63</v>
      </c>
      <c r="J15" s="85">
        <f>K15+L15</f>
        <v>87</v>
      </c>
      <c r="K15" s="85">
        <v>9</v>
      </c>
      <c r="L15" s="85">
        <v>78</v>
      </c>
      <c r="M15" s="85">
        <v>142</v>
      </c>
      <c r="N15" s="85">
        <v>15</v>
      </c>
      <c r="O15" s="85">
        <v>127</v>
      </c>
      <c r="P15" s="85">
        <v>130</v>
      </c>
      <c r="Q15" s="86">
        <f>O15/M15</f>
        <v>0.89436619718309862</v>
      </c>
    </row>
    <row r="16" spans="1:30" ht="108" x14ac:dyDescent="0.25">
      <c r="A16" s="81">
        <f>A15+1</f>
        <v>12</v>
      </c>
      <c r="B16" s="87">
        <v>3409</v>
      </c>
      <c r="C16" s="83" t="s">
        <v>35</v>
      </c>
      <c r="D16" s="84">
        <f>E16+F16</f>
        <v>4521</v>
      </c>
      <c r="E16" s="84">
        <v>800</v>
      </c>
      <c r="F16" s="85">
        <v>3721</v>
      </c>
      <c r="G16" s="85">
        <f>H16+I16</f>
        <v>11294</v>
      </c>
      <c r="H16" s="85">
        <v>1716</v>
      </c>
      <c r="I16" s="85">
        <v>9578</v>
      </c>
      <c r="J16" s="85">
        <f>K16+L16</f>
        <v>13312</v>
      </c>
      <c r="K16" s="85">
        <v>1872</v>
      </c>
      <c r="L16" s="85">
        <v>11440</v>
      </c>
      <c r="M16" s="85">
        <v>20653</v>
      </c>
      <c r="N16" s="85">
        <v>2367</v>
      </c>
      <c r="O16" s="85">
        <v>18286</v>
      </c>
      <c r="P16" s="85">
        <v>3486</v>
      </c>
      <c r="Q16" s="86">
        <f>O16/M16</f>
        <v>0.88539195274294291</v>
      </c>
    </row>
    <row r="17" spans="1:17" ht="96" x14ac:dyDescent="0.25">
      <c r="A17" s="81">
        <f>A16+1</f>
        <v>13</v>
      </c>
      <c r="B17" s="87">
        <v>1902</v>
      </c>
      <c r="C17" s="83" t="s">
        <v>24</v>
      </c>
      <c r="D17" s="84">
        <f>E17+F17</f>
        <v>1208</v>
      </c>
      <c r="E17" s="84">
        <v>256</v>
      </c>
      <c r="F17" s="85">
        <v>952</v>
      </c>
      <c r="G17" s="85">
        <f>H17+I17</f>
        <v>3532</v>
      </c>
      <c r="H17" s="85">
        <v>581</v>
      </c>
      <c r="I17" s="85">
        <v>2951</v>
      </c>
      <c r="J17" s="85">
        <f>K17+L17</f>
        <v>4287</v>
      </c>
      <c r="K17" s="85">
        <v>711</v>
      </c>
      <c r="L17" s="85">
        <v>3576</v>
      </c>
      <c r="M17" s="85">
        <v>8070</v>
      </c>
      <c r="N17" s="85">
        <v>1072</v>
      </c>
      <c r="O17" s="85">
        <v>6998</v>
      </c>
      <c r="P17" s="85">
        <v>2856</v>
      </c>
      <c r="Q17" s="86">
        <f>O17/M17</f>
        <v>0.86716232961586126</v>
      </c>
    </row>
    <row r="18" spans="1:17" ht="96" x14ac:dyDescent="0.25">
      <c r="A18" s="81">
        <f>A17+1</f>
        <v>14</v>
      </c>
      <c r="B18" s="87">
        <v>3422</v>
      </c>
      <c r="C18" s="83" t="s">
        <v>37</v>
      </c>
      <c r="D18" s="84">
        <f>E18+F18</f>
        <v>1990</v>
      </c>
      <c r="E18" s="84">
        <v>483</v>
      </c>
      <c r="F18" s="85">
        <v>1507</v>
      </c>
      <c r="G18" s="85">
        <f>H18+I18</f>
        <v>5032</v>
      </c>
      <c r="H18" s="85">
        <v>981</v>
      </c>
      <c r="I18" s="85">
        <v>4051</v>
      </c>
      <c r="J18" s="85">
        <f>K18+L18</f>
        <v>5907</v>
      </c>
      <c r="K18" s="85">
        <v>1037</v>
      </c>
      <c r="L18" s="85">
        <v>4870</v>
      </c>
      <c r="M18" s="85">
        <v>8909</v>
      </c>
      <c r="N18" s="85">
        <v>1197</v>
      </c>
      <c r="O18" s="85">
        <v>7712</v>
      </c>
      <c r="P18" s="85">
        <v>411</v>
      </c>
      <c r="Q18" s="86">
        <f>O18/M18</f>
        <v>0.8656414861376136</v>
      </c>
    </row>
    <row r="19" spans="1:17" ht="96" x14ac:dyDescent="0.25">
      <c r="A19" s="81">
        <f>A18+1</f>
        <v>15</v>
      </c>
      <c r="B19" s="87">
        <v>3414</v>
      </c>
      <c r="C19" s="83" t="s">
        <v>64</v>
      </c>
      <c r="D19" s="84">
        <f>E19+F19</f>
        <v>8</v>
      </c>
      <c r="E19" s="84">
        <v>0</v>
      </c>
      <c r="F19" s="85">
        <v>8</v>
      </c>
      <c r="G19" s="85">
        <f>H19+I19</f>
        <v>23</v>
      </c>
      <c r="H19" s="85">
        <v>4</v>
      </c>
      <c r="I19" s="85">
        <v>19</v>
      </c>
      <c r="J19" s="85">
        <f>K19+L19</f>
        <v>26</v>
      </c>
      <c r="K19" s="85">
        <v>5</v>
      </c>
      <c r="L19" s="85">
        <v>21</v>
      </c>
      <c r="M19" s="85">
        <v>41</v>
      </c>
      <c r="N19" s="85">
        <v>6</v>
      </c>
      <c r="O19" s="85">
        <v>35</v>
      </c>
      <c r="P19" s="85">
        <v>24</v>
      </c>
      <c r="Q19" s="86">
        <f>O19/M19</f>
        <v>0.85365853658536583</v>
      </c>
    </row>
    <row r="20" spans="1:17" ht="120" x14ac:dyDescent="0.25">
      <c r="A20" s="81">
        <f>A19+1</f>
        <v>16</v>
      </c>
      <c r="B20" s="88">
        <v>4021</v>
      </c>
      <c r="C20" s="83" t="s">
        <v>38</v>
      </c>
      <c r="D20" s="84">
        <f>E20+F20</f>
        <v>1054</v>
      </c>
      <c r="E20" s="84">
        <v>264</v>
      </c>
      <c r="F20" s="85">
        <v>790</v>
      </c>
      <c r="G20" s="85">
        <f>H20+I20</f>
        <v>2811</v>
      </c>
      <c r="H20" s="85">
        <v>847</v>
      </c>
      <c r="I20" s="85">
        <v>1964</v>
      </c>
      <c r="J20" s="85">
        <f>K20+L20</f>
        <v>2923</v>
      </c>
      <c r="K20" s="85">
        <v>504</v>
      </c>
      <c r="L20" s="85">
        <v>2419</v>
      </c>
      <c r="M20" s="85">
        <v>4614</v>
      </c>
      <c r="N20" s="85">
        <v>692</v>
      </c>
      <c r="O20" s="85">
        <v>3922</v>
      </c>
      <c r="P20" s="85">
        <v>1</v>
      </c>
      <c r="Q20" s="86">
        <f>O20/M20</f>
        <v>0.85002167316861721</v>
      </c>
    </row>
    <row r="21" spans="1:17" ht="96" x14ac:dyDescent="0.25">
      <c r="A21" s="81">
        <f>A20+1</f>
        <v>17</v>
      </c>
      <c r="B21" s="88">
        <v>4018</v>
      </c>
      <c r="C21" s="83" t="s">
        <v>83</v>
      </c>
      <c r="D21" s="84">
        <f>E21+F21</f>
        <v>212</v>
      </c>
      <c r="E21" s="84">
        <v>31</v>
      </c>
      <c r="F21" s="85">
        <v>181</v>
      </c>
      <c r="G21" s="85">
        <f>H21+I21</f>
        <v>826</v>
      </c>
      <c r="H21" s="85">
        <v>65</v>
      </c>
      <c r="I21" s="85">
        <v>761</v>
      </c>
      <c r="J21" s="85">
        <f>K21+L21</f>
        <v>563</v>
      </c>
      <c r="K21" s="85">
        <v>92</v>
      </c>
      <c r="L21" s="85">
        <v>471</v>
      </c>
      <c r="M21" s="85">
        <v>916</v>
      </c>
      <c r="N21" s="85">
        <v>142</v>
      </c>
      <c r="O21" s="85">
        <v>774</v>
      </c>
      <c r="P21" s="85">
        <v>1</v>
      </c>
      <c r="Q21" s="86">
        <f>O21/M21</f>
        <v>0.84497816593886466</v>
      </c>
    </row>
    <row r="22" spans="1:17" ht="96" x14ac:dyDescent="0.25">
      <c r="A22" s="81">
        <f>A21+1</f>
        <v>18</v>
      </c>
      <c r="B22" s="82">
        <v>2002</v>
      </c>
      <c r="C22" s="83" t="s">
        <v>25</v>
      </c>
      <c r="D22" s="84">
        <f>E22+F22</f>
        <v>2151</v>
      </c>
      <c r="E22" s="84">
        <v>649</v>
      </c>
      <c r="F22" s="85">
        <v>1502</v>
      </c>
      <c r="G22" s="85">
        <f>H22+I22</f>
        <v>4743</v>
      </c>
      <c r="H22" s="85">
        <v>594</v>
      </c>
      <c r="I22" s="85">
        <v>4149</v>
      </c>
      <c r="J22" s="85">
        <f>K22+L22</f>
        <v>5773</v>
      </c>
      <c r="K22" s="85">
        <v>614</v>
      </c>
      <c r="L22" s="85">
        <v>5159</v>
      </c>
      <c r="M22" s="85">
        <v>9974</v>
      </c>
      <c r="N22" s="85">
        <v>1564</v>
      </c>
      <c r="O22" s="85">
        <v>8410</v>
      </c>
      <c r="P22" s="85">
        <v>3</v>
      </c>
      <c r="Q22" s="86">
        <f>O22/M22</f>
        <v>0.84319229997994782</v>
      </c>
    </row>
    <row r="23" spans="1:17" ht="96" x14ac:dyDescent="0.25">
      <c r="A23" s="81">
        <f>A22+1</f>
        <v>19</v>
      </c>
      <c r="B23" s="87">
        <v>1002</v>
      </c>
      <c r="C23" s="83" t="s">
        <v>17</v>
      </c>
      <c r="D23" s="84">
        <f>E23+F23</f>
        <v>676</v>
      </c>
      <c r="E23" s="84">
        <v>186</v>
      </c>
      <c r="F23" s="85">
        <v>490</v>
      </c>
      <c r="G23" s="85">
        <f>H23+I23</f>
        <v>1640</v>
      </c>
      <c r="H23" s="85">
        <v>368</v>
      </c>
      <c r="I23" s="85">
        <v>1272</v>
      </c>
      <c r="J23" s="85">
        <f>K23+L23</f>
        <v>1905</v>
      </c>
      <c r="K23" s="85">
        <v>413</v>
      </c>
      <c r="L23" s="85">
        <v>1492</v>
      </c>
      <c r="M23" s="85">
        <v>3147</v>
      </c>
      <c r="N23" s="85">
        <v>501</v>
      </c>
      <c r="O23" s="85">
        <v>2646</v>
      </c>
      <c r="P23" s="85">
        <v>922</v>
      </c>
      <c r="Q23" s="86">
        <f>O23/M23</f>
        <v>0.84080076263107717</v>
      </c>
    </row>
    <row r="24" spans="1:17" ht="96" x14ac:dyDescent="0.25">
      <c r="A24" s="81">
        <f>A23+1</f>
        <v>20</v>
      </c>
      <c r="B24" s="87">
        <v>3412</v>
      </c>
      <c r="C24" s="83" t="s">
        <v>85</v>
      </c>
      <c r="D24" s="84">
        <f>E24+F24</f>
        <v>51</v>
      </c>
      <c r="E24" s="84">
        <v>9</v>
      </c>
      <c r="F24" s="85">
        <v>42</v>
      </c>
      <c r="G24" s="85">
        <f>H24+I24</f>
        <v>115</v>
      </c>
      <c r="H24" s="85">
        <v>19</v>
      </c>
      <c r="I24" s="85">
        <v>96</v>
      </c>
      <c r="J24" s="85">
        <f>K24+L24</f>
        <v>135</v>
      </c>
      <c r="K24" s="85">
        <v>21</v>
      </c>
      <c r="L24" s="85">
        <v>114</v>
      </c>
      <c r="M24" s="85">
        <v>232</v>
      </c>
      <c r="N24" s="85">
        <v>37</v>
      </c>
      <c r="O24" s="85">
        <v>195</v>
      </c>
      <c r="P24" s="85">
        <v>101</v>
      </c>
      <c r="Q24" s="86">
        <f>O24/M24</f>
        <v>0.84051724137931039</v>
      </c>
    </row>
    <row r="25" spans="1:17" ht="96" x14ac:dyDescent="0.25">
      <c r="A25" s="81">
        <f>A24+1</f>
        <v>21</v>
      </c>
      <c r="B25" s="88">
        <v>4004</v>
      </c>
      <c r="C25" s="83" t="s">
        <v>75</v>
      </c>
      <c r="D25" s="84">
        <f>E25+F25</f>
        <v>65</v>
      </c>
      <c r="E25" s="84">
        <v>0</v>
      </c>
      <c r="F25" s="85">
        <v>65</v>
      </c>
      <c r="G25" s="85">
        <f>H25+I25</f>
        <v>195</v>
      </c>
      <c r="H25" s="85">
        <v>26</v>
      </c>
      <c r="I25" s="85">
        <v>169</v>
      </c>
      <c r="J25" s="85">
        <f>K25+L25</f>
        <v>236</v>
      </c>
      <c r="K25" s="85">
        <v>35</v>
      </c>
      <c r="L25" s="85">
        <v>201</v>
      </c>
      <c r="M25" s="85">
        <v>377</v>
      </c>
      <c r="N25" s="85">
        <v>62</v>
      </c>
      <c r="O25" s="85">
        <v>315</v>
      </c>
      <c r="P25" s="85">
        <v>1</v>
      </c>
      <c r="Q25" s="86">
        <f>O25/M25</f>
        <v>0.83554376657824936</v>
      </c>
    </row>
    <row r="26" spans="1:17" ht="108" x14ac:dyDescent="0.25">
      <c r="A26" s="81">
        <f>A25+1</f>
        <v>22</v>
      </c>
      <c r="B26" s="88">
        <v>4050</v>
      </c>
      <c r="C26" s="83" t="s">
        <v>96</v>
      </c>
      <c r="D26" s="84">
        <f>E26+F26</f>
        <v>193</v>
      </c>
      <c r="E26" s="84">
        <v>80</v>
      </c>
      <c r="F26" s="85">
        <v>113</v>
      </c>
      <c r="G26" s="85">
        <f>H26+I26</f>
        <v>339</v>
      </c>
      <c r="H26" s="85">
        <v>83</v>
      </c>
      <c r="I26" s="85">
        <v>256</v>
      </c>
      <c r="J26" s="85">
        <f>K26+L26</f>
        <v>375</v>
      </c>
      <c r="K26" s="85">
        <v>69</v>
      </c>
      <c r="L26" s="85">
        <v>306</v>
      </c>
      <c r="M26" s="85">
        <v>598</v>
      </c>
      <c r="N26" s="85">
        <v>102</v>
      </c>
      <c r="O26" s="85">
        <v>496</v>
      </c>
      <c r="P26" s="85">
        <v>61</v>
      </c>
      <c r="Q26" s="86">
        <f>O26/M26</f>
        <v>0.8294314381270903</v>
      </c>
    </row>
    <row r="27" spans="1:17" ht="96" x14ac:dyDescent="0.25">
      <c r="A27" s="81">
        <f>A26+1</f>
        <v>23</v>
      </c>
      <c r="B27" s="82">
        <v>502</v>
      </c>
      <c r="C27" s="83" t="s">
        <v>14</v>
      </c>
      <c r="D27" s="84">
        <f>E27+F27</f>
        <v>487</v>
      </c>
      <c r="E27" s="84">
        <v>169</v>
      </c>
      <c r="F27" s="85">
        <v>318</v>
      </c>
      <c r="G27" s="85">
        <f>H27+I27</f>
        <v>1257</v>
      </c>
      <c r="H27" s="85">
        <v>308</v>
      </c>
      <c r="I27" s="85">
        <v>949</v>
      </c>
      <c r="J27" s="85">
        <f>K27+L27</f>
        <v>1469</v>
      </c>
      <c r="K27" s="85">
        <v>351</v>
      </c>
      <c r="L27" s="85">
        <v>1118</v>
      </c>
      <c r="M27" s="85">
        <v>2771</v>
      </c>
      <c r="N27" s="85">
        <v>542</v>
      </c>
      <c r="O27" s="85">
        <v>2229</v>
      </c>
      <c r="P27" s="85">
        <v>29</v>
      </c>
      <c r="Q27" s="352">
        <f>O27/M27</f>
        <v>0.80440274269216894</v>
      </c>
    </row>
    <row r="28" spans="1:17" ht="96" x14ac:dyDescent="0.25">
      <c r="A28" s="81">
        <f>A27+1</f>
        <v>24</v>
      </c>
      <c r="B28" s="82">
        <v>6004</v>
      </c>
      <c r="C28" s="83" t="s">
        <v>54</v>
      </c>
      <c r="D28" s="84">
        <f>E28+F28</f>
        <v>655</v>
      </c>
      <c r="E28" s="84">
        <v>280</v>
      </c>
      <c r="F28" s="85">
        <v>375</v>
      </c>
      <c r="G28" s="85">
        <f>H28+I28</f>
        <v>1341</v>
      </c>
      <c r="H28" s="85">
        <v>328</v>
      </c>
      <c r="I28" s="85">
        <v>1013</v>
      </c>
      <c r="J28" s="85">
        <f>K28+L28</f>
        <v>1534</v>
      </c>
      <c r="K28" s="85">
        <v>349</v>
      </c>
      <c r="L28" s="85">
        <v>1185</v>
      </c>
      <c r="M28" s="85">
        <v>2427</v>
      </c>
      <c r="N28" s="85">
        <v>493</v>
      </c>
      <c r="O28" s="85">
        <v>1934</v>
      </c>
      <c r="P28" s="85">
        <v>2</v>
      </c>
      <c r="Q28" s="86">
        <f>O28/M28</f>
        <v>0.79686856201071277</v>
      </c>
    </row>
    <row r="29" spans="1:17" ht="96" x14ac:dyDescent="0.25">
      <c r="A29" s="81">
        <f>A28+1</f>
        <v>25</v>
      </c>
      <c r="B29" s="90">
        <v>802</v>
      </c>
      <c r="C29" s="83" t="s">
        <v>16</v>
      </c>
      <c r="D29" s="84">
        <f>E29+F29</f>
        <v>356</v>
      </c>
      <c r="E29" s="84">
        <v>126</v>
      </c>
      <c r="F29" s="85">
        <v>230</v>
      </c>
      <c r="G29" s="85">
        <f>H29+I29</f>
        <v>954</v>
      </c>
      <c r="H29" s="85">
        <v>310</v>
      </c>
      <c r="I29" s="85">
        <v>644</v>
      </c>
      <c r="J29" s="85">
        <f>K29+L29</f>
        <v>1164</v>
      </c>
      <c r="K29" s="85">
        <v>342</v>
      </c>
      <c r="L29" s="85">
        <v>822</v>
      </c>
      <c r="M29" s="85">
        <v>2021</v>
      </c>
      <c r="N29" s="85">
        <v>436</v>
      </c>
      <c r="O29" s="85">
        <v>1585</v>
      </c>
      <c r="P29" s="85">
        <v>29</v>
      </c>
      <c r="Q29" s="86">
        <f>O29/M29</f>
        <v>0.78426521523998016</v>
      </c>
    </row>
    <row r="30" spans="1:17" ht="132" x14ac:dyDescent="0.25">
      <c r="A30" s="81">
        <f>A29+1</f>
        <v>26</v>
      </c>
      <c r="B30" s="89">
        <v>5715</v>
      </c>
      <c r="C30" s="83" t="s">
        <v>50</v>
      </c>
      <c r="D30" s="84">
        <f>E30+F30</f>
        <v>3258</v>
      </c>
      <c r="E30" s="84">
        <v>541</v>
      </c>
      <c r="F30" s="85">
        <v>2717</v>
      </c>
      <c r="G30" s="85">
        <f>H30+I30</f>
        <v>9600</v>
      </c>
      <c r="H30" s="85">
        <v>2092</v>
      </c>
      <c r="I30" s="85">
        <v>7508</v>
      </c>
      <c r="J30" s="85">
        <f>K30+L30</f>
        <v>11577</v>
      </c>
      <c r="K30" s="85">
        <v>2977</v>
      </c>
      <c r="L30" s="85">
        <v>8600</v>
      </c>
      <c r="M30" s="85">
        <v>18126</v>
      </c>
      <c r="N30" s="85">
        <v>3928</v>
      </c>
      <c r="O30" s="85">
        <v>14198</v>
      </c>
      <c r="P30" s="85">
        <v>252</v>
      </c>
      <c r="Q30" s="351">
        <f>O30/M30</f>
        <v>0.7832947147743573</v>
      </c>
    </row>
    <row r="31" spans="1:17" ht="120" x14ac:dyDescent="0.25">
      <c r="A31" s="81">
        <f>A30+1</f>
        <v>27</v>
      </c>
      <c r="B31" s="89">
        <v>5716</v>
      </c>
      <c r="C31" s="83" t="s">
        <v>51</v>
      </c>
      <c r="D31" s="84">
        <f>E31+F31</f>
        <v>2042</v>
      </c>
      <c r="E31" s="84">
        <v>920</v>
      </c>
      <c r="F31" s="85">
        <v>1122</v>
      </c>
      <c r="G31" s="85">
        <f>H31+I31</f>
        <v>6717</v>
      </c>
      <c r="H31" s="85">
        <v>2138</v>
      </c>
      <c r="I31" s="85">
        <v>4579</v>
      </c>
      <c r="J31" s="85">
        <f>K31+L31</f>
        <v>7915</v>
      </c>
      <c r="K31" s="85">
        <v>2366</v>
      </c>
      <c r="L31" s="85">
        <v>5549</v>
      </c>
      <c r="M31" s="85">
        <v>12789</v>
      </c>
      <c r="N31" s="85">
        <v>2830</v>
      </c>
      <c r="O31" s="85">
        <v>9959</v>
      </c>
      <c r="P31" s="85">
        <v>54</v>
      </c>
      <c r="Q31" s="86">
        <f>O31/M31</f>
        <v>0.77871608413480331</v>
      </c>
    </row>
    <row r="32" spans="1:17" ht="96" x14ac:dyDescent="0.25">
      <c r="A32" s="81">
        <f>A31+1</f>
        <v>28</v>
      </c>
      <c r="B32" s="87">
        <v>1202</v>
      </c>
      <c r="C32" s="83" t="s">
        <v>18</v>
      </c>
      <c r="D32" s="84">
        <f>E32+F32</f>
        <v>1227</v>
      </c>
      <c r="E32" s="84">
        <v>355</v>
      </c>
      <c r="F32" s="85">
        <v>872</v>
      </c>
      <c r="G32" s="85">
        <f>H32+I32</f>
        <v>3267</v>
      </c>
      <c r="H32" s="85">
        <v>824</v>
      </c>
      <c r="I32" s="85">
        <v>2443</v>
      </c>
      <c r="J32" s="85">
        <f>K32+L32</f>
        <v>3903</v>
      </c>
      <c r="K32" s="85">
        <v>977</v>
      </c>
      <c r="L32" s="85">
        <v>2926</v>
      </c>
      <c r="M32" s="85">
        <v>7134</v>
      </c>
      <c r="N32" s="85">
        <v>1615</v>
      </c>
      <c r="O32" s="85">
        <v>5519</v>
      </c>
      <c r="P32" s="85">
        <v>189</v>
      </c>
      <c r="Q32" s="86">
        <f>O32/M32</f>
        <v>0.77361928791701706</v>
      </c>
    </row>
    <row r="33" spans="1:17" ht="96" x14ac:dyDescent="0.25">
      <c r="A33" s="81">
        <f>A32+1</f>
        <v>29</v>
      </c>
      <c r="B33" s="87">
        <v>2102</v>
      </c>
      <c r="C33" s="83" t="s">
        <v>26</v>
      </c>
      <c r="D33" s="84">
        <f>E33+F33</f>
        <v>850</v>
      </c>
      <c r="E33" s="84">
        <v>499</v>
      </c>
      <c r="F33" s="85">
        <v>351</v>
      </c>
      <c r="G33" s="85">
        <f>H33+I33</f>
        <v>2118</v>
      </c>
      <c r="H33" s="85">
        <v>653</v>
      </c>
      <c r="I33" s="85">
        <v>1465</v>
      </c>
      <c r="J33" s="85">
        <f>K33+L33</f>
        <v>2493</v>
      </c>
      <c r="K33" s="85">
        <v>702</v>
      </c>
      <c r="L33" s="85">
        <v>1791</v>
      </c>
      <c r="M33" s="85">
        <v>3900</v>
      </c>
      <c r="N33" s="85">
        <v>885</v>
      </c>
      <c r="O33" s="85">
        <v>3015</v>
      </c>
      <c r="P33" s="85">
        <v>9</v>
      </c>
      <c r="Q33" s="86">
        <f>O33/M33</f>
        <v>0.77307692307692311</v>
      </c>
    </row>
    <row r="34" spans="1:17" ht="96" x14ac:dyDescent="0.25">
      <c r="A34" s="81">
        <f>A33+1</f>
        <v>30</v>
      </c>
      <c r="B34" s="87">
        <v>2502</v>
      </c>
      <c r="C34" s="83" t="s">
        <v>29</v>
      </c>
      <c r="D34" s="84">
        <f>E34+F34</f>
        <v>573</v>
      </c>
      <c r="E34" s="84">
        <v>165</v>
      </c>
      <c r="F34" s="85">
        <v>408</v>
      </c>
      <c r="G34" s="85">
        <f>H34+I34</f>
        <v>1374</v>
      </c>
      <c r="H34" s="85">
        <v>352</v>
      </c>
      <c r="I34" s="85">
        <v>1022</v>
      </c>
      <c r="J34" s="85">
        <f>K34+L34</f>
        <v>1583</v>
      </c>
      <c r="K34" s="85">
        <v>390</v>
      </c>
      <c r="L34" s="85">
        <v>1193</v>
      </c>
      <c r="M34" s="85">
        <v>2650</v>
      </c>
      <c r="N34" s="85">
        <v>603</v>
      </c>
      <c r="O34" s="85">
        <v>2047</v>
      </c>
      <c r="P34" s="85">
        <v>8</v>
      </c>
      <c r="Q34" s="86">
        <f>O34/M34</f>
        <v>0.77245283018867927</v>
      </c>
    </row>
    <row r="35" spans="1:17" ht="96" x14ac:dyDescent="0.25">
      <c r="A35" s="81">
        <f>A34+1</f>
        <v>31</v>
      </c>
      <c r="B35" s="82">
        <v>4026</v>
      </c>
      <c r="C35" s="83" t="s">
        <v>39</v>
      </c>
      <c r="D35" s="84">
        <f>E35+F35</f>
        <v>2742</v>
      </c>
      <c r="E35" s="84">
        <v>1100</v>
      </c>
      <c r="F35" s="85">
        <v>1642</v>
      </c>
      <c r="G35" s="85">
        <f>H35+I35</f>
        <v>5571</v>
      </c>
      <c r="H35" s="85">
        <v>1443</v>
      </c>
      <c r="I35" s="85">
        <v>4128</v>
      </c>
      <c r="J35" s="85">
        <f>K35+L35</f>
        <v>6752</v>
      </c>
      <c r="K35" s="85">
        <v>1884</v>
      </c>
      <c r="L35" s="85">
        <v>4868</v>
      </c>
      <c r="M35" s="85">
        <v>10225</v>
      </c>
      <c r="N35" s="85">
        <v>2348</v>
      </c>
      <c r="O35" s="85">
        <v>7877</v>
      </c>
      <c r="P35" s="85">
        <v>1</v>
      </c>
      <c r="Q35" s="86">
        <f>O35/M35</f>
        <v>0.77036674816625916</v>
      </c>
    </row>
    <row r="36" spans="1:17" ht="96" x14ac:dyDescent="0.25">
      <c r="A36" s="81">
        <f>A35+1</f>
        <v>32</v>
      </c>
      <c r="B36" s="88">
        <v>4054</v>
      </c>
      <c r="C36" s="83" t="s">
        <v>93</v>
      </c>
      <c r="D36" s="84">
        <f>E36+F36</f>
        <v>31</v>
      </c>
      <c r="E36" s="84">
        <v>12</v>
      </c>
      <c r="F36" s="85">
        <v>19</v>
      </c>
      <c r="G36" s="85">
        <f>H36+I36</f>
        <v>63</v>
      </c>
      <c r="H36" s="85">
        <v>9</v>
      </c>
      <c r="I36" s="85">
        <v>54</v>
      </c>
      <c r="J36" s="85">
        <f>K36+L36</f>
        <v>79</v>
      </c>
      <c r="K36" s="85">
        <v>14</v>
      </c>
      <c r="L36" s="85">
        <v>65</v>
      </c>
      <c r="M36" s="85">
        <v>146</v>
      </c>
      <c r="N36" s="85">
        <v>34</v>
      </c>
      <c r="O36" s="85">
        <v>112</v>
      </c>
      <c r="P36" s="85">
        <v>2</v>
      </c>
      <c r="Q36" s="86">
        <f>O36/M36</f>
        <v>0.76712328767123283</v>
      </c>
    </row>
    <row r="37" spans="1:17" ht="96" x14ac:dyDescent="0.25">
      <c r="A37" s="81">
        <f>A36+1</f>
        <v>33</v>
      </c>
      <c r="B37" s="87">
        <v>2202</v>
      </c>
      <c r="C37" s="83" t="s">
        <v>27</v>
      </c>
      <c r="D37" s="84">
        <f>E37+F37</f>
        <v>332</v>
      </c>
      <c r="E37" s="84">
        <v>89</v>
      </c>
      <c r="F37" s="85">
        <v>243</v>
      </c>
      <c r="G37" s="85">
        <f>H37+I37</f>
        <v>831</v>
      </c>
      <c r="H37" s="85">
        <v>264</v>
      </c>
      <c r="I37" s="85">
        <v>567</v>
      </c>
      <c r="J37" s="85">
        <f>K37+L37</f>
        <v>1009</v>
      </c>
      <c r="K37" s="85">
        <v>312</v>
      </c>
      <c r="L37" s="85">
        <v>697</v>
      </c>
      <c r="M37" s="85">
        <v>1665</v>
      </c>
      <c r="N37" s="85">
        <v>395</v>
      </c>
      <c r="O37" s="85">
        <v>1270</v>
      </c>
      <c r="P37" s="85">
        <v>657</v>
      </c>
      <c r="Q37" s="86">
        <f>O37/M37</f>
        <v>0.76276276276276278</v>
      </c>
    </row>
    <row r="38" spans="1:17" ht="108" x14ac:dyDescent="0.25">
      <c r="A38" s="81">
        <f>A37+1</f>
        <v>34</v>
      </c>
      <c r="B38" s="87">
        <v>3202</v>
      </c>
      <c r="C38" s="83" t="s">
        <v>32</v>
      </c>
      <c r="D38" s="84">
        <f>E38+F38</f>
        <v>1024</v>
      </c>
      <c r="E38" s="84">
        <v>321</v>
      </c>
      <c r="F38" s="85">
        <v>703</v>
      </c>
      <c r="G38" s="85">
        <f>H38+I38</f>
        <v>2567</v>
      </c>
      <c r="H38" s="85">
        <v>727</v>
      </c>
      <c r="I38" s="85">
        <v>1840</v>
      </c>
      <c r="J38" s="85">
        <f>K38+L38</f>
        <v>2973</v>
      </c>
      <c r="K38" s="85">
        <v>807</v>
      </c>
      <c r="L38" s="85">
        <v>2166</v>
      </c>
      <c r="M38" s="85">
        <v>4510</v>
      </c>
      <c r="N38" s="85">
        <v>1145</v>
      </c>
      <c r="O38" s="85">
        <v>3365</v>
      </c>
      <c r="P38" s="85">
        <v>1</v>
      </c>
      <c r="Q38" s="86">
        <f>O38/M38</f>
        <v>0.74611973392461195</v>
      </c>
    </row>
    <row r="39" spans="1:17" ht="108" x14ac:dyDescent="0.25">
      <c r="A39" s="81">
        <f>A38+1</f>
        <v>35</v>
      </c>
      <c r="B39" s="82">
        <v>6010</v>
      </c>
      <c r="C39" s="83" t="s">
        <v>104</v>
      </c>
      <c r="D39" s="84">
        <f>E39+F39</f>
        <v>6</v>
      </c>
      <c r="E39" s="84">
        <v>3</v>
      </c>
      <c r="F39" s="85">
        <v>3</v>
      </c>
      <c r="G39" s="85">
        <f>H39+I39</f>
        <v>17</v>
      </c>
      <c r="H39" s="85">
        <v>9</v>
      </c>
      <c r="I39" s="85">
        <v>8</v>
      </c>
      <c r="J39" s="85">
        <f>K39+L39</f>
        <v>16</v>
      </c>
      <c r="K39" s="85">
        <v>5</v>
      </c>
      <c r="L39" s="85">
        <v>11</v>
      </c>
      <c r="M39" s="85">
        <v>27</v>
      </c>
      <c r="N39" s="85">
        <v>7</v>
      </c>
      <c r="O39" s="85">
        <v>20</v>
      </c>
      <c r="P39" s="85">
        <v>1</v>
      </c>
      <c r="Q39" s="86">
        <f>O39/M39</f>
        <v>0.7407407407407407</v>
      </c>
    </row>
    <row r="40" spans="1:17" ht="96" x14ac:dyDescent="0.25">
      <c r="A40" s="81">
        <f>A39+1</f>
        <v>36</v>
      </c>
      <c r="B40" s="88">
        <v>4023</v>
      </c>
      <c r="C40" s="83" t="s">
        <v>88</v>
      </c>
      <c r="D40" s="84">
        <f>E40+F40</f>
        <v>455</v>
      </c>
      <c r="E40" s="84">
        <v>128</v>
      </c>
      <c r="F40" s="85">
        <v>327</v>
      </c>
      <c r="G40" s="85">
        <f>H40+I40</f>
        <v>854</v>
      </c>
      <c r="H40" s="85">
        <v>201</v>
      </c>
      <c r="I40" s="85">
        <v>653</v>
      </c>
      <c r="J40" s="85">
        <f>K40+L40</f>
        <v>1237</v>
      </c>
      <c r="K40" s="85">
        <v>320</v>
      </c>
      <c r="L40" s="85">
        <v>917</v>
      </c>
      <c r="M40" s="85">
        <v>1573</v>
      </c>
      <c r="N40" s="85">
        <v>416</v>
      </c>
      <c r="O40" s="85">
        <v>1157</v>
      </c>
      <c r="P40" s="85">
        <v>1</v>
      </c>
      <c r="Q40" s="86">
        <f>O40/M40</f>
        <v>0.73553719008264462</v>
      </c>
    </row>
    <row r="41" spans="1:17" ht="120" x14ac:dyDescent="0.25">
      <c r="A41" s="81">
        <f>A40+1</f>
        <v>37</v>
      </c>
      <c r="B41" s="82">
        <v>6013</v>
      </c>
      <c r="C41" s="83" t="s">
        <v>55</v>
      </c>
      <c r="D41" s="84">
        <f>E41+F41</f>
        <v>302</v>
      </c>
      <c r="E41" s="84">
        <v>39</v>
      </c>
      <c r="F41" s="85">
        <v>263</v>
      </c>
      <c r="G41" s="85">
        <f>H41+I41</f>
        <v>1043</v>
      </c>
      <c r="H41" s="85">
        <v>338</v>
      </c>
      <c r="I41" s="85">
        <v>705</v>
      </c>
      <c r="J41" s="85">
        <f>K41+L41</f>
        <v>1163</v>
      </c>
      <c r="K41" s="85">
        <v>355</v>
      </c>
      <c r="L41" s="85">
        <v>808</v>
      </c>
      <c r="M41" s="85">
        <v>1404</v>
      </c>
      <c r="N41" s="85">
        <v>380</v>
      </c>
      <c r="O41" s="85">
        <v>1024</v>
      </c>
      <c r="P41" s="85">
        <v>1</v>
      </c>
      <c r="Q41" s="86">
        <f>O41/M41</f>
        <v>0.72934472934472938</v>
      </c>
    </row>
    <row r="42" spans="1:17" ht="96" x14ac:dyDescent="0.25">
      <c r="A42" s="81">
        <f>A41+1</f>
        <v>38</v>
      </c>
      <c r="B42" s="87">
        <v>3421</v>
      </c>
      <c r="C42" s="83" t="s">
        <v>87</v>
      </c>
      <c r="D42" s="84">
        <f>E42+F42</f>
        <v>67</v>
      </c>
      <c r="E42" s="84">
        <v>16</v>
      </c>
      <c r="F42" s="85">
        <v>51</v>
      </c>
      <c r="G42" s="85">
        <f>H42+I42</f>
        <v>142</v>
      </c>
      <c r="H42" s="85">
        <v>42</v>
      </c>
      <c r="I42" s="85">
        <v>100</v>
      </c>
      <c r="J42" s="85">
        <f>K42+L42</f>
        <v>182</v>
      </c>
      <c r="K42" s="85">
        <v>51</v>
      </c>
      <c r="L42" s="85">
        <v>131</v>
      </c>
      <c r="M42" s="85">
        <v>290</v>
      </c>
      <c r="N42" s="85">
        <v>79</v>
      </c>
      <c r="O42" s="85">
        <v>211</v>
      </c>
      <c r="P42" s="85">
        <v>101</v>
      </c>
      <c r="Q42" s="86">
        <f>O42/M42</f>
        <v>0.72758620689655173</v>
      </c>
    </row>
    <row r="43" spans="1:17" ht="108" x14ac:dyDescent="0.25">
      <c r="A43" s="81">
        <f>A42+1</f>
        <v>39</v>
      </c>
      <c r="B43" s="82">
        <v>5025</v>
      </c>
      <c r="C43" s="83" t="s">
        <v>78</v>
      </c>
      <c r="D43" s="84">
        <f>E43+F43</f>
        <v>5</v>
      </c>
      <c r="E43" s="84">
        <v>0</v>
      </c>
      <c r="F43" s="85">
        <v>5</v>
      </c>
      <c r="G43" s="85">
        <f>H43+I43</f>
        <v>20</v>
      </c>
      <c r="H43" s="85">
        <v>8</v>
      </c>
      <c r="I43" s="85">
        <v>12</v>
      </c>
      <c r="J43" s="85">
        <f>K43+L43</f>
        <v>20</v>
      </c>
      <c r="K43" s="85">
        <v>5</v>
      </c>
      <c r="L43" s="85">
        <v>15</v>
      </c>
      <c r="M43" s="85">
        <v>32</v>
      </c>
      <c r="N43" s="85">
        <v>9</v>
      </c>
      <c r="O43" s="85">
        <v>23</v>
      </c>
      <c r="P43" s="85">
        <v>1</v>
      </c>
      <c r="Q43" s="86">
        <f>O43/M43</f>
        <v>0.71875</v>
      </c>
    </row>
    <row r="44" spans="1:17" ht="96" x14ac:dyDescent="0.25">
      <c r="A44" s="81">
        <f>A43+1</f>
        <v>40</v>
      </c>
      <c r="B44" s="82">
        <v>5606</v>
      </c>
      <c r="C44" s="83" t="s">
        <v>90</v>
      </c>
      <c r="D44" s="84">
        <f>E44+F44</f>
        <v>53</v>
      </c>
      <c r="E44" s="84">
        <v>17</v>
      </c>
      <c r="F44" s="85">
        <v>36</v>
      </c>
      <c r="G44" s="85">
        <f>H44+I44</f>
        <v>169</v>
      </c>
      <c r="H44" s="85">
        <v>73</v>
      </c>
      <c r="I44" s="85">
        <v>96</v>
      </c>
      <c r="J44" s="85">
        <f>K44+L44</f>
        <v>166</v>
      </c>
      <c r="K44" s="85">
        <v>60</v>
      </c>
      <c r="L44" s="85">
        <v>106</v>
      </c>
      <c r="M44" s="85">
        <v>223</v>
      </c>
      <c r="N44" s="85">
        <v>63</v>
      </c>
      <c r="O44" s="85">
        <v>160</v>
      </c>
      <c r="P44" s="85">
        <v>1</v>
      </c>
      <c r="Q44" s="86">
        <f>O44/M44</f>
        <v>0.71748878923766812</v>
      </c>
    </row>
    <row r="45" spans="1:17" ht="108" x14ac:dyDescent="0.25">
      <c r="A45" s="81">
        <f>A44+1</f>
        <v>41</v>
      </c>
      <c r="B45" s="82">
        <v>4024</v>
      </c>
      <c r="C45" s="83" t="s">
        <v>101</v>
      </c>
      <c r="D45" s="84">
        <f>E45+F45</f>
        <v>3691</v>
      </c>
      <c r="E45" s="84">
        <v>1700</v>
      </c>
      <c r="F45" s="85">
        <v>1991</v>
      </c>
      <c r="G45" s="85">
        <f>H45+I45</f>
        <v>7904</v>
      </c>
      <c r="H45" s="85">
        <v>2449</v>
      </c>
      <c r="I45" s="85">
        <v>5455</v>
      </c>
      <c r="J45" s="85">
        <f>K45+L45</f>
        <v>9865</v>
      </c>
      <c r="K45" s="85">
        <v>3393</v>
      </c>
      <c r="L45" s="85">
        <v>6472</v>
      </c>
      <c r="M45" s="85">
        <v>12668</v>
      </c>
      <c r="N45" s="85">
        <v>3745</v>
      </c>
      <c r="O45" s="85">
        <v>8923</v>
      </c>
      <c r="P45" s="85">
        <v>255</v>
      </c>
      <c r="Q45" s="86">
        <f>O45/M45</f>
        <v>0.70437322387117141</v>
      </c>
    </row>
    <row r="46" spans="1:17" ht="96" x14ac:dyDescent="0.25">
      <c r="A46" s="81">
        <f>A45+1</f>
        <v>42</v>
      </c>
      <c r="B46" s="82">
        <v>1602</v>
      </c>
      <c r="C46" s="83" t="s">
        <v>22</v>
      </c>
      <c r="D46" s="84">
        <f>E46+F46</f>
        <v>508</v>
      </c>
      <c r="E46" s="84">
        <v>178</v>
      </c>
      <c r="F46" s="85">
        <v>330</v>
      </c>
      <c r="G46" s="85">
        <f>H46+I46</f>
        <v>1313</v>
      </c>
      <c r="H46" s="85">
        <v>360</v>
      </c>
      <c r="I46" s="85">
        <v>953</v>
      </c>
      <c r="J46" s="85">
        <f>K46+L46</f>
        <v>1565</v>
      </c>
      <c r="K46" s="85">
        <v>449</v>
      </c>
      <c r="L46" s="85">
        <v>1116</v>
      </c>
      <c r="M46" s="85">
        <v>2530</v>
      </c>
      <c r="N46" s="85">
        <v>750</v>
      </c>
      <c r="O46" s="85">
        <v>1780</v>
      </c>
      <c r="P46" s="85">
        <v>160</v>
      </c>
      <c r="Q46" s="86">
        <f>O46/M46</f>
        <v>0.70355731225296447</v>
      </c>
    </row>
    <row r="47" spans="1:17" ht="96" x14ac:dyDescent="0.25">
      <c r="A47" s="81">
        <f>A46+1</f>
        <v>43</v>
      </c>
      <c r="B47" s="87">
        <v>2110</v>
      </c>
      <c r="C47" s="83" t="s">
        <v>91</v>
      </c>
      <c r="D47" s="84">
        <f>E47+F47</f>
        <v>6</v>
      </c>
      <c r="E47" s="84">
        <v>2</v>
      </c>
      <c r="F47" s="85">
        <v>4</v>
      </c>
      <c r="G47" s="85">
        <f>H47+I47</f>
        <v>11</v>
      </c>
      <c r="H47" s="85">
        <v>3</v>
      </c>
      <c r="I47" s="85">
        <v>8</v>
      </c>
      <c r="J47" s="85">
        <f>K47+L47</f>
        <v>11</v>
      </c>
      <c r="K47" s="85">
        <v>3</v>
      </c>
      <c r="L47" s="85">
        <v>8</v>
      </c>
      <c r="M47" s="85">
        <v>13</v>
      </c>
      <c r="N47" s="85">
        <v>4</v>
      </c>
      <c r="O47" s="85">
        <v>9</v>
      </c>
      <c r="P47" s="85">
        <v>0</v>
      </c>
      <c r="Q47" s="86">
        <f>O47/M47</f>
        <v>0.69230769230769229</v>
      </c>
    </row>
    <row r="48" spans="1:17" ht="96" x14ac:dyDescent="0.25">
      <c r="A48" s="81">
        <f>A47+1</f>
        <v>44</v>
      </c>
      <c r="B48" s="82">
        <v>4048</v>
      </c>
      <c r="C48" s="83" t="s">
        <v>76</v>
      </c>
      <c r="D48" s="84">
        <f>E48+F48</f>
        <v>23</v>
      </c>
      <c r="E48" s="84">
        <v>0</v>
      </c>
      <c r="F48" s="85">
        <v>23</v>
      </c>
      <c r="G48" s="85">
        <f>H48+I48</f>
        <v>82</v>
      </c>
      <c r="H48" s="85">
        <v>36</v>
      </c>
      <c r="I48" s="85">
        <v>46</v>
      </c>
      <c r="J48" s="85">
        <f>K48+L48</f>
        <v>81</v>
      </c>
      <c r="K48" s="85">
        <v>30</v>
      </c>
      <c r="L48" s="85">
        <v>51</v>
      </c>
      <c r="M48" s="85">
        <v>96</v>
      </c>
      <c r="N48" s="85">
        <v>30</v>
      </c>
      <c r="O48" s="85">
        <v>66</v>
      </c>
      <c r="P48" s="85">
        <v>2</v>
      </c>
      <c r="Q48" s="86">
        <f>O48/M48</f>
        <v>0.6875</v>
      </c>
    </row>
    <row r="49" spans="1:17" ht="96" x14ac:dyDescent="0.25">
      <c r="A49" s="81">
        <f>A48+1</f>
        <v>45</v>
      </c>
      <c r="B49" s="82">
        <v>6015</v>
      </c>
      <c r="C49" s="83" t="s">
        <v>77</v>
      </c>
      <c r="D49" s="84">
        <f>E49+F49</f>
        <v>101</v>
      </c>
      <c r="E49" s="84">
        <v>0</v>
      </c>
      <c r="F49" s="85">
        <v>101</v>
      </c>
      <c r="G49" s="85">
        <f>H49+I49</f>
        <v>282</v>
      </c>
      <c r="H49" s="85">
        <v>47</v>
      </c>
      <c r="I49" s="85">
        <v>235</v>
      </c>
      <c r="J49" s="85">
        <f>K49+L49</f>
        <v>445</v>
      </c>
      <c r="K49" s="85">
        <v>157</v>
      </c>
      <c r="L49" s="85">
        <v>288</v>
      </c>
      <c r="M49" s="85">
        <v>555</v>
      </c>
      <c r="N49" s="85">
        <v>177</v>
      </c>
      <c r="O49" s="85">
        <v>378</v>
      </c>
      <c r="P49" s="85">
        <v>1</v>
      </c>
      <c r="Q49" s="86">
        <f>O49/M49</f>
        <v>0.68108108108108112</v>
      </c>
    </row>
    <row r="50" spans="1:17" ht="96" x14ac:dyDescent="0.25">
      <c r="A50" s="81">
        <f>A49+1</f>
        <v>46</v>
      </c>
      <c r="B50" s="87">
        <v>1302</v>
      </c>
      <c r="C50" s="83" t="s">
        <v>19</v>
      </c>
      <c r="D50" s="84">
        <f>E50+F50</f>
        <v>1614</v>
      </c>
      <c r="E50" s="84">
        <v>630</v>
      </c>
      <c r="F50" s="85">
        <v>984</v>
      </c>
      <c r="G50" s="85">
        <f>H50+I50</f>
        <v>4175</v>
      </c>
      <c r="H50" s="85">
        <v>1548</v>
      </c>
      <c r="I50" s="85">
        <v>2627</v>
      </c>
      <c r="J50" s="85">
        <f>K50+L50</f>
        <v>4993</v>
      </c>
      <c r="K50" s="85">
        <v>1848</v>
      </c>
      <c r="L50" s="85">
        <v>3145</v>
      </c>
      <c r="M50" s="85">
        <v>8523</v>
      </c>
      <c r="N50" s="85">
        <v>2871</v>
      </c>
      <c r="O50" s="85">
        <v>5652</v>
      </c>
      <c r="P50" s="85">
        <v>5</v>
      </c>
      <c r="Q50" s="86">
        <f>O50/M50</f>
        <v>0.66314677930306232</v>
      </c>
    </row>
    <row r="51" spans="1:17" ht="120" x14ac:dyDescent="0.25">
      <c r="A51" s="81">
        <f>A50+1</f>
        <v>47</v>
      </c>
      <c r="B51" s="82">
        <v>5002</v>
      </c>
      <c r="C51" s="83" t="s">
        <v>99</v>
      </c>
      <c r="D51" s="84">
        <f>E51+F51</f>
        <v>1029</v>
      </c>
      <c r="E51" s="84">
        <v>458</v>
      </c>
      <c r="F51" s="85">
        <v>571</v>
      </c>
      <c r="G51" s="85">
        <f>H51+I51</f>
        <v>3650</v>
      </c>
      <c r="H51" s="85">
        <v>1641</v>
      </c>
      <c r="I51" s="85">
        <v>2009</v>
      </c>
      <c r="J51" s="85">
        <f>K51+L51</f>
        <v>4001</v>
      </c>
      <c r="K51" s="85">
        <v>1460</v>
      </c>
      <c r="L51" s="85">
        <v>2541</v>
      </c>
      <c r="M51" s="85">
        <v>5702</v>
      </c>
      <c r="N51" s="85">
        <v>1924</v>
      </c>
      <c r="O51" s="85">
        <v>3778</v>
      </c>
      <c r="P51" s="85">
        <v>0</v>
      </c>
      <c r="Q51" s="86">
        <f>O51/M51</f>
        <v>0.66257453525078924</v>
      </c>
    </row>
    <row r="52" spans="1:17" ht="96" x14ac:dyDescent="0.25">
      <c r="A52" s="81">
        <f>A51+1</f>
        <v>48</v>
      </c>
      <c r="B52" s="87">
        <v>3302</v>
      </c>
      <c r="C52" s="83" t="s">
        <v>33</v>
      </c>
      <c r="D52" s="84">
        <f>E52+F52</f>
        <v>2564</v>
      </c>
      <c r="E52" s="84">
        <v>795</v>
      </c>
      <c r="F52" s="85">
        <v>1769</v>
      </c>
      <c r="G52" s="85">
        <f>H52+I52</f>
        <v>5911</v>
      </c>
      <c r="H52" s="85">
        <v>2098</v>
      </c>
      <c r="I52" s="85">
        <v>3813</v>
      </c>
      <c r="J52" s="85">
        <f>K52+L52</f>
        <v>6275</v>
      </c>
      <c r="K52" s="85">
        <v>2462</v>
      </c>
      <c r="L52" s="85">
        <v>3813</v>
      </c>
      <c r="M52" s="85">
        <v>11740</v>
      </c>
      <c r="N52" s="85">
        <v>4064</v>
      </c>
      <c r="O52" s="85">
        <v>7676</v>
      </c>
      <c r="P52" s="85">
        <v>2623</v>
      </c>
      <c r="Q52" s="86">
        <f>O52/M52</f>
        <v>0.65383304940374787</v>
      </c>
    </row>
    <row r="53" spans="1:17" ht="96" x14ac:dyDescent="0.25">
      <c r="A53" s="81">
        <f>A52+1</f>
        <v>49</v>
      </c>
      <c r="B53" s="87">
        <v>5902</v>
      </c>
      <c r="C53" s="83" t="s">
        <v>103</v>
      </c>
      <c r="D53" s="84">
        <f>E53+F53</f>
        <v>3870</v>
      </c>
      <c r="E53" s="84">
        <v>1918</v>
      </c>
      <c r="F53" s="85">
        <v>1952</v>
      </c>
      <c r="G53" s="85">
        <f>H53+I53</f>
        <v>9661</v>
      </c>
      <c r="H53" s="85">
        <v>3958</v>
      </c>
      <c r="I53" s="85">
        <v>5703</v>
      </c>
      <c r="J53" s="85">
        <f>K53+L53</f>
        <v>11360</v>
      </c>
      <c r="K53" s="85">
        <v>4496</v>
      </c>
      <c r="L53" s="85">
        <v>6864</v>
      </c>
      <c r="M53" s="85">
        <v>19246</v>
      </c>
      <c r="N53" s="85">
        <v>6701</v>
      </c>
      <c r="O53" s="85">
        <v>12545</v>
      </c>
      <c r="P53" s="85">
        <v>4</v>
      </c>
      <c r="Q53" s="86">
        <f>O53/M53</f>
        <v>0.65182375558557626</v>
      </c>
    </row>
    <row r="54" spans="1:17" ht="96" x14ac:dyDescent="0.25">
      <c r="A54" s="81">
        <f>A53+1</f>
        <v>50</v>
      </c>
      <c r="B54" s="87">
        <v>5905</v>
      </c>
      <c r="C54" s="83" t="s">
        <v>100</v>
      </c>
      <c r="D54" s="84">
        <f>E54+F54</f>
        <v>33</v>
      </c>
      <c r="E54" s="84">
        <v>15</v>
      </c>
      <c r="F54" s="85">
        <v>18</v>
      </c>
      <c r="G54" s="85">
        <f>H54+I54</f>
        <v>82</v>
      </c>
      <c r="H54" s="85">
        <v>33</v>
      </c>
      <c r="I54" s="85">
        <v>49</v>
      </c>
      <c r="J54" s="85">
        <f>K54+L54</f>
        <v>94</v>
      </c>
      <c r="K54" s="85">
        <v>40</v>
      </c>
      <c r="L54" s="85">
        <v>54</v>
      </c>
      <c r="M54" s="85">
        <v>143</v>
      </c>
      <c r="N54" s="85">
        <v>52</v>
      </c>
      <c r="O54" s="85">
        <v>91</v>
      </c>
      <c r="P54" s="85">
        <v>1</v>
      </c>
      <c r="Q54" s="86">
        <f>O54/M54</f>
        <v>0.63636363636363635</v>
      </c>
    </row>
    <row r="55" spans="1:17" ht="108" x14ac:dyDescent="0.25">
      <c r="A55" s="81">
        <f>A54+1</f>
        <v>51</v>
      </c>
      <c r="B55" s="89">
        <v>6011</v>
      </c>
      <c r="C55" s="83" t="s">
        <v>92</v>
      </c>
      <c r="D55" s="84">
        <f>E55+F55</f>
        <v>142</v>
      </c>
      <c r="E55" s="84">
        <v>48</v>
      </c>
      <c r="F55" s="85">
        <v>94</v>
      </c>
      <c r="G55" s="85">
        <f>H55+I55</f>
        <v>418</v>
      </c>
      <c r="H55" s="85">
        <v>140</v>
      </c>
      <c r="I55" s="85">
        <v>278</v>
      </c>
      <c r="J55" s="85">
        <f>K55+L55</f>
        <v>426</v>
      </c>
      <c r="K55" s="85">
        <v>131</v>
      </c>
      <c r="L55" s="85">
        <v>295</v>
      </c>
      <c r="M55" s="85">
        <v>797</v>
      </c>
      <c r="N55" s="85">
        <v>291</v>
      </c>
      <c r="O55" s="85">
        <v>506</v>
      </c>
      <c r="P55" s="85">
        <v>1</v>
      </c>
      <c r="Q55" s="86">
        <f>O55/M55</f>
        <v>0.63488080301129235</v>
      </c>
    </row>
    <row r="56" spans="1:17" ht="96" x14ac:dyDescent="0.25">
      <c r="A56" s="81">
        <f>A55+1</f>
        <v>52</v>
      </c>
      <c r="B56" s="82">
        <v>5501</v>
      </c>
      <c r="C56" s="83" t="s">
        <v>47</v>
      </c>
      <c r="D56" s="84">
        <f>E56+F56</f>
        <v>3480</v>
      </c>
      <c r="E56" s="84">
        <v>2312</v>
      </c>
      <c r="F56" s="85">
        <v>1168</v>
      </c>
      <c r="G56" s="85">
        <f>H56+I56</f>
        <v>7611</v>
      </c>
      <c r="H56" s="85">
        <v>3536</v>
      </c>
      <c r="I56" s="85">
        <v>4075</v>
      </c>
      <c r="J56" s="85">
        <f>K56+L56</f>
        <v>8512</v>
      </c>
      <c r="K56" s="85">
        <v>3773</v>
      </c>
      <c r="L56" s="85">
        <v>4739</v>
      </c>
      <c r="M56" s="85">
        <v>13338</v>
      </c>
      <c r="N56" s="85">
        <v>4901</v>
      </c>
      <c r="O56" s="85">
        <v>8437</v>
      </c>
      <c r="P56" s="85">
        <v>3</v>
      </c>
      <c r="Q56" s="86">
        <f>O56/M56</f>
        <v>0.63255360623781676</v>
      </c>
    </row>
    <row r="57" spans="1:17" ht="120" x14ac:dyDescent="0.25">
      <c r="A57" s="81">
        <f>A56+1</f>
        <v>53</v>
      </c>
      <c r="B57" s="89">
        <v>5721</v>
      </c>
      <c r="C57" s="83" t="s">
        <v>52</v>
      </c>
      <c r="D57" s="84">
        <f>E57+F57</f>
        <v>3215</v>
      </c>
      <c r="E57" s="84">
        <v>1186</v>
      </c>
      <c r="F57" s="85">
        <v>2029</v>
      </c>
      <c r="G57" s="85">
        <f>H57+I57</f>
        <v>13331</v>
      </c>
      <c r="H57" s="85">
        <v>6566</v>
      </c>
      <c r="I57" s="85">
        <v>6765</v>
      </c>
      <c r="J57" s="85">
        <f>K57+L57</f>
        <v>14722</v>
      </c>
      <c r="K57" s="85">
        <v>6658</v>
      </c>
      <c r="L57" s="85">
        <v>8064</v>
      </c>
      <c r="M57" s="85">
        <v>22857</v>
      </c>
      <c r="N57" s="85">
        <v>8513</v>
      </c>
      <c r="O57" s="85">
        <v>14344</v>
      </c>
      <c r="P57" s="85">
        <v>2036</v>
      </c>
      <c r="Q57" s="86">
        <f>O57/M57</f>
        <v>0.62755392221201378</v>
      </c>
    </row>
    <row r="58" spans="1:17" ht="120" x14ac:dyDescent="0.25">
      <c r="A58" s="81">
        <f>A57+1</f>
        <v>54</v>
      </c>
      <c r="B58" s="82">
        <v>6021</v>
      </c>
      <c r="C58" s="83" t="s">
        <v>56</v>
      </c>
      <c r="D58" s="84">
        <f>E58+F58</f>
        <v>692</v>
      </c>
      <c r="E58" s="84">
        <v>325</v>
      </c>
      <c r="F58" s="85">
        <v>367</v>
      </c>
      <c r="G58" s="85">
        <f>H58+I58</f>
        <v>1696</v>
      </c>
      <c r="H58" s="85">
        <v>718</v>
      </c>
      <c r="I58" s="85">
        <v>978</v>
      </c>
      <c r="J58" s="85">
        <f>K58+L58</f>
        <v>1954</v>
      </c>
      <c r="K58" s="85">
        <v>804</v>
      </c>
      <c r="L58" s="85">
        <v>1150</v>
      </c>
      <c r="M58" s="85">
        <v>2951</v>
      </c>
      <c r="N58" s="85">
        <v>1115</v>
      </c>
      <c r="O58" s="85">
        <v>1836</v>
      </c>
      <c r="P58" s="85">
        <v>1</v>
      </c>
      <c r="Q58" s="86">
        <f>O58/M58</f>
        <v>0.62216197899017278</v>
      </c>
    </row>
    <row r="59" spans="1:17" ht="96" x14ac:dyDescent="0.25">
      <c r="A59" s="81">
        <f>A58+1</f>
        <v>55</v>
      </c>
      <c r="B59" s="87">
        <v>5306</v>
      </c>
      <c r="C59" s="83" t="s">
        <v>46</v>
      </c>
      <c r="D59" s="84">
        <f>E59+F59</f>
        <v>4434</v>
      </c>
      <c r="E59" s="84">
        <v>1620</v>
      </c>
      <c r="F59" s="85">
        <v>2814</v>
      </c>
      <c r="G59" s="85">
        <f>H59+I59</f>
        <v>11499</v>
      </c>
      <c r="H59" s="85">
        <v>4575</v>
      </c>
      <c r="I59" s="85">
        <v>6924</v>
      </c>
      <c r="J59" s="85">
        <f>K59+L59</f>
        <v>14552</v>
      </c>
      <c r="K59" s="85">
        <v>6325</v>
      </c>
      <c r="L59" s="85">
        <v>8227</v>
      </c>
      <c r="M59" s="85">
        <v>22864</v>
      </c>
      <c r="N59" s="85">
        <v>8675</v>
      </c>
      <c r="O59" s="85">
        <v>14189</v>
      </c>
      <c r="P59" s="85">
        <v>529</v>
      </c>
      <c r="Q59" s="86">
        <f>O59/M59</f>
        <v>0.62058257522743177</v>
      </c>
    </row>
    <row r="60" spans="1:17" ht="96" x14ac:dyDescent="0.25">
      <c r="A60" s="81">
        <f>A59+1</f>
        <v>56</v>
      </c>
      <c r="B60" s="82">
        <v>1502</v>
      </c>
      <c r="C60" s="83" t="s">
        <v>21</v>
      </c>
      <c r="D60" s="84">
        <f>E60+F60</f>
        <v>1857</v>
      </c>
      <c r="E60" s="84">
        <v>750</v>
      </c>
      <c r="F60" s="85">
        <v>1107</v>
      </c>
      <c r="G60" s="85">
        <f>H60+I60</f>
        <v>4133</v>
      </c>
      <c r="H60" s="85">
        <v>1531</v>
      </c>
      <c r="I60" s="85">
        <v>2602</v>
      </c>
      <c r="J60" s="85">
        <f>K60+L60</f>
        <v>5042</v>
      </c>
      <c r="K60" s="85">
        <v>1822</v>
      </c>
      <c r="L60" s="85">
        <v>3220</v>
      </c>
      <c r="M60" s="85">
        <v>8801</v>
      </c>
      <c r="N60" s="85">
        <v>3364</v>
      </c>
      <c r="O60" s="85">
        <v>5437</v>
      </c>
      <c r="P60" s="85">
        <v>17</v>
      </c>
      <c r="Q60" s="86">
        <f>O60/M60</f>
        <v>0.61777070787410526</v>
      </c>
    </row>
    <row r="61" spans="1:17" ht="96" x14ac:dyDescent="0.25">
      <c r="A61" s="81">
        <f>A60+1</f>
        <v>57</v>
      </c>
      <c r="B61" s="362">
        <v>1802</v>
      </c>
      <c r="C61" s="83" t="s">
        <v>62</v>
      </c>
      <c r="D61" s="84">
        <f>E61+F61</f>
        <v>570</v>
      </c>
      <c r="E61" s="84">
        <v>221</v>
      </c>
      <c r="F61" s="85">
        <v>349</v>
      </c>
      <c r="G61" s="85">
        <f>H61+I61</f>
        <v>1623</v>
      </c>
      <c r="H61" s="85">
        <v>642</v>
      </c>
      <c r="I61" s="85">
        <v>981</v>
      </c>
      <c r="J61" s="85">
        <f>K61+L61</f>
        <v>1896</v>
      </c>
      <c r="K61" s="85">
        <v>762</v>
      </c>
      <c r="L61" s="85">
        <v>1134</v>
      </c>
      <c r="M61" s="85">
        <v>3012</v>
      </c>
      <c r="N61" s="85">
        <v>1176</v>
      </c>
      <c r="O61" s="85">
        <v>1836</v>
      </c>
      <c r="P61" s="85">
        <v>583</v>
      </c>
      <c r="Q61" s="86">
        <f>O61/M61</f>
        <v>0.60956175298804782</v>
      </c>
    </row>
    <row r="62" spans="1:17" ht="96" x14ac:dyDescent="0.25">
      <c r="A62" s="91">
        <f>A61+1</f>
        <v>58</v>
      </c>
      <c r="B62" s="99">
        <v>6030</v>
      </c>
      <c r="C62" s="93" t="s">
        <v>97</v>
      </c>
      <c r="D62" s="94">
        <f>E62+F62</f>
        <v>310</v>
      </c>
      <c r="E62" s="94">
        <v>130</v>
      </c>
      <c r="F62" s="95">
        <v>180</v>
      </c>
      <c r="G62" s="95">
        <f>H62+I62</f>
        <v>945</v>
      </c>
      <c r="H62" s="95">
        <v>508</v>
      </c>
      <c r="I62" s="95">
        <v>437</v>
      </c>
      <c r="J62" s="95">
        <f>K62+L62</f>
        <v>1027</v>
      </c>
      <c r="K62" s="95">
        <v>508</v>
      </c>
      <c r="L62" s="95">
        <v>519</v>
      </c>
      <c r="M62" s="95">
        <v>1617</v>
      </c>
      <c r="N62" s="95">
        <v>653</v>
      </c>
      <c r="O62" s="95">
        <v>964</v>
      </c>
      <c r="P62" s="95">
        <v>3</v>
      </c>
      <c r="Q62" s="96">
        <f>O62/M62</f>
        <v>0.59616573902288184</v>
      </c>
    </row>
    <row r="63" spans="1:17" ht="96" x14ac:dyDescent="0.25">
      <c r="A63" s="91">
        <f>A62+1</f>
        <v>59</v>
      </c>
      <c r="B63" s="98">
        <v>2602</v>
      </c>
      <c r="C63" s="93" t="s">
        <v>30</v>
      </c>
      <c r="D63" s="94">
        <f>E63+F63</f>
        <v>312</v>
      </c>
      <c r="E63" s="94">
        <v>162</v>
      </c>
      <c r="F63" s="95">
        <v>150</v>
      </c>
      <c r="G63" s="95">
        <f>H63+I63</f>
        <v>672</v>
      </c>
      <c r="H63" s="95">
        <v>321</v>
      </c>
      <c r="I63" s="95">
        <v>351</v>
      </c>
      <c r="J63" s="95">
        <f>K63+L63</f>
        <v>744</v>
      </c>
      <c r="K63" s="95">
        <v>316</v>
      </c>
      <c r="L63" s="95">
        <v>428</v>
      </c>
      <c r="M63" s="95">
        <v>1274</v>
      </c>
      <c r="N63" s="95">
        <v>516</v>
      </c>
      <c r="O63" s="95">
        <v>758</v>
      </c>
      <c r="P63" s="95">
        <v>373</v>
      </c>
      <c r="Q63" s="96">
        <f>O63/M63</f>
        <v>0.59497645211930927</v>
      </c>
    </row>
    <row r="64" spans="1:17" ht="120" x14ac:dyDescent="0.25">
      <c r="A64" s="91">
        <f>A63+1</f>
        <v>60</v>
      </c>
      <c r="B64" s="99">
        <v>5403</v>
      </c>
      <c r="C64" s="93" t="s">
        <v>107</v>
      </c>
      <c r="D64" s="94">
        <f>E64+F64</f>
        <v>6</v>
      </c>
      <c r="E64" s="94">
        <v>4</v>
      </c>
      <c r="F64" s="95">
        <v>2</v>
      </c>
      <c r="G64" s="95">
        <f>H64+I64</f>
        <v>10</v>
      </c>
      <c r="H64" s="95">
        <v>4</v>
      </c>
      <c r="I64" s="95">
        <v>6</v>
      </c>
      <c r="J64" s="95">
        <f>K64+L64</f>
        <v>16</v>
      </c>
      <c r="K64" s="95">
        <v>7</v>
      </c>
      <c r="L64" s="95">
        <v>9</v>
      </c>
      <c r="M64" s="95">
        <v>27</v>
      </c>
      <c r="N64" s="95">
        <v>11</v>
      </c>
      <c r="O64" s="95">
        <v>16</v>
      </c>
      <c r="P64" s="95">
        <v>2</v>
      </c>
      <c r="Q64" s="96">
        <f>O64/M64</f>
        <v>0.59259259259259256</v>
      </c>
    </row>
    <row r="65" spans="1:17" ht="96" x14ac:dyDescent="0.25">
      <c r="A65" s="91">
        <f>A64+1</f>
        <v>61</v>
      </c>
      <c r="B65" s="97">
        <v>5602</v>
      </c>
      <c r="C65" s="93" t="s">
        <v>48</v>
      </c>
      <c r="D65" s="94">
        <f>E65+F65</f>
        <v>2942</v>
      </c>
      <c r="E65" s="94">
        <v>1471</v>
      </c>
      <c r="F65" s="95">
        <v>1471</v>
      </c>
      <c r="G65" s="95">
        <f>H65+I65</f>
        <v>8576</v>
      </c>
      <c r="H65" s="95">
        <v>4244</v>
      </c>
      <c r="I65" s="95">
        <v>4332</v>
      </c>
      <c r="J65" s="95">
        <f>K65+L65</f>
        <v>10221</v>
      </c>
      <c r="K65" s="95">
        <v>4769</v>
      </c>
      <c r="L65" s="95">
        <v>5452</v>
      </c>
      <c r="M65" s="95">
        <v>14540</v>
      </c>
      <c r="N65" s="95">
        <v>5984</v>
      </c>
      <c r="O65" s="95">
        <v>8556</v>
      </c>
      <c r="P65" s="95">
        <v>5725</v>
      </c>
      <c r="Q65" s="96">
        <f>O65/M65</f>
        <v>0.58844566712517199</v>
      </c>
    </row>
    <row r="66" spans="1:17" ht="108" x14ac:dyDescent="0.25">
      <c r="A66" s="91">
        <f>A65+1</f>
        <v>62</v>
      </c>
      <c r="B66" s="100">
        <v>5705</v>
      </c>
      <c r="C66" s="93" t="s">
        <v>67</v>
      </c>
      <c r="D66" s="94">
        <f>E66+F66</f>
        <v>2852</v>
      </c>
      <c r="E66" s="94">
        <v>1195</v>
      </c>
      <c r="F66" s="95">
        <v>1657</v>
      </c>
      <c r="G66" s="95">
        <f>H66+I66</f>
        <v>9795</v>
      </c>
      <c r="H66" s="95">
        <v>4981</v>
      </c>
      <c r="I66" s="95">
        <v>4814</v>
      </c>
      <c r="J66" s="95">
        <f>K66+L66</f>
        <v>11420</v>
      </c>
      <c r="K66" s="95">
        <v>5630</v>
      </c>
      <c r="L66" s="95">
        <v>5790</v>
      </c>
      <c r="M66" s="95">
        <v>18462</v>
      </c>
      <c r="N66" s="95">
        <v>7678</v>
      </c>
      <c r="O66" s="95">
        <v>10784</v>
      </c>
      <c r="P66" s="95">
        <v>35</v>
      </c>
      <c r="Q66" s="96">
        <f>O66/M66</f>
        <v>0.58411873036507422</v>
      </c>
    </row>
    <row r="67" spans="1:17" ht="108" x14ac:dyDescent="0.25">
      <c r="A67" s="91">
        <f>A66+1</f>
        <v>63</v>
      </c>
      <c r="B67" s="98">
        <v>1702</v>
      </c>
      <c r="C67" s="93" t="s">
        <v>23</v>
      </c>
      <c r="D67" s="94">
        <f>E67+F67</f>
        <v>1755</v>
      </c>
      <c r="E67" s="94">
        <v>800</v>
      </c>
      <c r="F67" s="95">
        <v>955</v>
      </c>
      <c r="G67" s="95">
        <f>H67+I67</f>
        <v>5911</v>
      </c>
      <c r="H67" s="95">
        <v>2748</v>
      </c>
      <c r="I67" s="95">
        <v>3163</v>
      </c>
      <c r="J67" s="95">
        <f>K67+L67</f>
        <v>6110</v>
      </c>
      <c r="K67" s="95">
        <v>2353</v>
      </c>
      <c r="L67" s="95">
        <v>3757</v>
      </c>
      <c r="M67" s="95">
        <v>11244</v>
      </c>
      <c r="N67" s="95">
        <v>4724</v>
      </c>
      <c r="O67" s="95">
        <v>6520</v>
      </c>
      <c r="P67" s="95">
        <v>2685</v>
      </c>
      <c r="Q67" s="96">
        <f>O67/M67</f>
        <v>0.57986481679117752</v>
      </c>
    </row>
    <row r="68" spans="1:17" ht="108" x14ac:dyDescent="0.25">
      <c r="A68" s="91">
        <f>A67+1</f>
        <v>64</v>
      </c>
      <c r="B68" s="99">
        <v>5903</v>
      </c>
      <c r="C68" s="93" t="s">
        <v>53</v>
      </c>
      <c r="D68" s="94">
        <f>E68+F68</f>
        <v>4104</v>
      </c>
      <c r="E68" s="94">
        <v>2234</v>
      </c>
      <c r="F68" s="95">
        <v>1870</v>
      </c>
      <c r="G68" s="95">
        <f>H68+I68</f>
        <v>9615</v>
      </c>
      <c r="H68" s="95">
        <v>4667</v>
      </c>
      <c r="I68" s="95">
        <v>4948</v>
      </c>
      <c r="J68" s="95">
        <f>K68+L68</f>
        <v>11018</v>
      </c>
      <c r="K68" s="95">
        <v>5268</v>
      </c>
      <c r="L68" s="95">
        <v>5750</v>
      </c>
      <c r="M68" s="95">
        <v>17684</v>
      </c>
      <c r="N68" s="95">
        <v>7560</v>
      </c>
      <c r="O68" s="95">
        <v>10124</v>
      </c>
      <c r="P68" s="95">
        <v>17</v>
      </c>
      <c r="Q68" s="96">
        <f>O68/M68</f>
        <v>0.57249491065369829</v>
      </c>
    </row>
    <row r="69" spans="1:17" ht="108" x14ac:dyDescent="0.25">
      <c r="A69" s="91">
        <f>A68+1</f>
        <v>65</v>
      </c>
      <c r="B69" s="92">
        <v>3501</v>
      </c>
      <c r="C69" s="93" t="s">
        <v>59</v>
      </c>
      <c r="D69" s="94">
        <f>E69+F69</f>
        <v>3927</v>
      </c>
      <c r="E69" s="94">
        <v>1967</v>
      </c>
      <c r="F69" s="95">
        <v>1960</v>
      </c>
      <c r="G69" s="95">
        <f>H69+I69</f>
        <v>9463</v>
      </c>
      <c r="H69" s="95">
        <v>4701</v>
      </c>
      <c r="I69" s="95">
        <v>4762</v>
      </c>
      <c r="J69" s="95">
        <f>K69+L69</f>
        <v>11068</v>
      </c>
      <c r="K69" s="95">
        <v>5200</v>
      </c>
      <c r="L69" s="95">
        <v>5868</v>
      </c>
      <c r="M69" s="95">
        <v>17624</v>
      </c>
      <c r="N69" s="95">
        <v>7582</v>
      </c>
      <c r="O69" s="95">
        <v>10042</v>
      </c>
      <c r="P69" s="95">
        <v>47</v>
      </c>
      <c r="Q69" s="96">
        <f>O69/M69</f>
        <v>0.56979119382660004</v>
      </c>
    </row>
    <row r="70" spans="1:17" ht="96" x14ac:dyDescent="0.25">
      <c r="A70" s="91">
        <f>A69+1</f>
        <v>66</v>
      </c>
      <c r="B70" s="92">
        <v>202</v>
      </c>
      <c r="C70" s="93" t="s">
        <v>10</v>
      </c>
      <c r="D70" s="94">
        <f>E70+F70</f>
        <v>1471</v>
      </c>
      <c r="E70" s="94">
        <v>599</v>
      </c>
      <c r="F70" s="95">
        <v>872</v>
      </c>
      <c r="G70" s="95">
        <f>H70+I70</f>
        <v>3684</v>
      </c>
      <c r="H70" s="95">
        <v>1542</v>
      </c>
      <c r="I70" s="95">
        <v>2142</v>
      </c>
      <c r="J70" s="95">
        <f>K70+L70</f>
        <v>4602</v>
      </c>
      <c r="K70" s="95">
        <v>2110</v>
      </c>
      <c r="L70" s="95">
        <v>2492</v>
      </c>
      <c r="M70" s="95">
        <v>7341</v>
      </c>
      <c r="N70" s="95">
        <v>3171</v>
      </c>
      <c r="O70" s="95">
        <v>4170</v>
      </c>
      <c r="P70" s="95">
        <v>6</v>
      </c>
      <c r="Q70" s="96">
        <f>O70/M70</f>
        <v>0.56804250102165921</v>
      </c>
    </row>
    <row r="71" spans="1:17" ht="96" x14ac:dyDescent="0.25">
      <c r="A71" s="91">
        <f>A70+1</f>
        <v>67</v>
      </c>
      <c r="B71" s="97">
        <v>402</v>
      </c>
      <c r="C71" s="93" t="s">
        <v>13</v>
      </c>
      <c r="D71" s="94">
        <f>E71+F71</f>
        <v>533</v>
      </c>
      <c r="E71" s="94">
        <v>246</v>
      </c>
      <c r="F71" s="95">
        <v>287</v>
      </c>
      <c r="G71" s="95">
        <f>H71+I71</f>
        <v>1251</v>
      </c>
      <c r="H71" s="95">
        <v>560</v>
      </c>
      <c r="I71" s="95">
        <v>691</v>
      </c>
      <c r="J71" s="95">
        <f>K71+L71</f>
        <v>1453</v>
      </c>
      <c r="K71" s="95">
        <v>636</v>
      </c>
      <c r="L71" s="95">
        <v>817</v>
      </c>
      <c r="M71" s="95">
        <v>2425</v>
      </c>
      <c r="N71" s="95">
        <v>1054</v>
      </c>
      <c r="O71" s="95">
        <v>1371</v>
      </c>
      <c r="P71" s="95">
        <v>246</v>
      </c>
      <c r="Q71" s="96">
        <f>O71/M71</f>
        <v>0.56536082474226801</v>
      </c>
    </row>
    <row r="72" spans="1:17" ht="96" x14ac:dyDescent="0.25">
      <c r="A72" s="91">
        <f>A71+1</f>
        <v>68</v>
      </c>
      <c r="B72" s="99">
        <v>602</v>
      </c>
      <c r="C72" s="93" t="s">
        <v>15</v>
      </c>
      <c r="D72" s="94">
        <f>E72+F72</f>
        <v>540</v>
      </c>
      <c r="E72" s="94">
        <v>242</v>
      </c>
      <c r="F72" s="95">
        <v>298</v>
      </c>
      <c r="G72" s="95">
        <f>H72+I72</f>
        <v>1473</v>
      </c>
      <c r="H72" s="95">
        <v>729</v>
      </c>
      <c r="I72" s="95">
        <v>744</v>
      </c>
      <c r="J72" s="95">
        <f>K72+L72</f>
        <v>1723</v>
      </c>
      <c r="K72" s="95">
        <v>853</v>
      </c>
      <c r="L72" s="95">
        <v>870</v>
      </c>
      <c r="M72" s="95">
        <v>2673</v>
      </c>
      <c r="N72" s="95">
        <v>1168</v>
      </c>
      <c r="O72" s="95">
        <v>1505</v>
      </c>
      <c r="P72" s="95">
        <v>3</v>
      </c>
      <c r="Q72" s="96">
        <f>O72/M72</f>
        <v>0.56303778526000747</v>
      </c>
    </row>
    <row r="73" spans="1:17" ht="96" x14ac:dyDescent="0.25">
      <c r="A73" s="91">
        <f>A72+1</f>
        <v>69</v>
      </c>
      <c r="B73" s="101">
        <v>4098</v>
      </c>
      <c r="C73" s="93" t="s">
        <v>66</v>
      </c>
      <c r="D73" s="94">
        <f>E73+F73</f>
        <v>4264</v>
      </c>
      <c r="E73" s="94">
        <v>2200</v>
      </c>
      <c r="F73" s="95">
        <v>2064</v>
      </c>
      <c r="G73" s="95">
        <f>H73+I73</f>
        <v>11141</v>
      </c>
      <c r="H73" s="95">
        <v>5036</v>
      </c>
      <c r="I73" s="95">
        <v>6105</v>
      </c>
      <c r="J73" s="95">
        <f>K73+L73</f>
        <v>15516</v>
      </c>
      <c r="K73" s="95">
        <v>7918</v>
      </c>
      <c r="L73" s="95">
        <v>7598</v>
      </c>
      <c r="M73" s="95">
        <v>24306</v>
      </c>
      <c r="N73" s="95">
        <v>11040</v>
      </c>
      <c r="O73" s="95">
        <v>13266</v>
      </c>
      <c r="P73" s="95">
        <v>688</v>
      </c>
      <c r="Q73" s="96">
        <f>O73/M73</f>
        <v>0.54579116267588246</v>
      </c>
    </row>
    <row r="74" spans="1:17" ht="96" x14ac:dyDescent="0.25">
      <c r="A74" s="91">
        <f>A73+1</f>
        <v>70</v>
      </c>
      <c r="B74" s="98">
        <v>1402</v>
      </c>
      <c r="C74" s="93" t="s">
        <v>20</v>
      </c>
      <c r="D74" s="94">
        <f>E74+F74</f>
        <v>422</v>
      </c>
      <c r="E74" s="94">
        <v>273</v>
      </c>
      <c r="F74" s="95">
        <v>149</v>
      </c>
      <c r="G74" s="95">
        <f>H74+I74</f>
        <v>1078</v>
      </c>
      <c r="H74" s="95">
        <v>666</v>
      </c>
      <c r="I74" s="95">
        <v>412</v>
      </c>
      <c r="J74" s="95">
        <f>K74+L74</f>
        <v>1261</v>
      </c>
      <c r="K74" s="95">
        <v>758</v>
      </c>
      <c r="L74" s="95">
        <v>503</v>
      </c>
      <c r="M74" s="95">
        <v>2169</v>
      </c>
      <c r="N74" s="95">
        <v>996</v>
      </c>
      <c r="O74" s="95">
        <v>1173</v>
      </c>
      <c r="P74" s="95">
        <v>366</v>
      </c>
      <c r="Q74" s="96">
        <f>O74/M74</f>
        <v>0.54080221300138309</v>
      </c>
    </row>
    <row r="75" spans="1:17" ht="108" x14ac:dyDescent="0.25">
      <c r="A75" s="91">
        <f>A74+1</f>
        <v>71</v>
      </c>
      <c r="B75" s="99">
        <v>3102</v>
      </c>
      <c r="C75" s="93" t="s">
        <v>7</v>
      </c>
      <c r="D75" s="94">
        <f>E75+F75</f>
        <v>6556</v>
      </c>
      <c r="E75" s="94">
        <v>6094</v>
      </c>
      <c r="F75" s="95">
        <v>462</v>
      </c>
      <c r="G75" s="95">
        <f>H75+I75</f>
        <v>16526</v>
      </c>
      <c r="H75" s="95">
        <v>10488</v>
      </c>
      <c r="I75" s="95">
        <v>6038</v>
      </c>
      <c r="J75" s="95">
        <f>K75+L75</f>
        <v>19491</v>
      </c>
      <c r="K75" s="95">
        <v>11226</v>
      </c>
      <c r="L75" s="95">
        <v>8265</v>
      </c>
      <c r="M75" s="95">
        <v>30272</v>
      </c>
      <c r="N75" s="95">
        <v>14059</v>
      </c>
      <c r="O75" s="95">
        <v>16213</v>
      </c>
      <c r="P75" s="95">
        <v>2</v>
      </c>
      <c r="Q75" s="96">
        <f>O75/M75</f>
        <v>0.53557743128964064</v>
      </c>
    </row>
    <row r="76" spans="1:17" ht="108" x14ac:dyDescent="0.25">
      <c r="A76" s="91">
        <f>A75+1</f>
        <v>72</v>
      </c>
      <c r="B76" s="97">
        <v>902</v>
      </c>
      <c r="C76" s="93" t="s">
        <v>9</v>
      </c>
      <c r="D76" s="94">
        <f>E76+F76</f>
        <v>4048</v>
      </c>
      <c r="E76" s="94">
        <v>2100</v>
      </c>
      <c r="F76" s="95">
        <v>1948</v>
      </c>
      <c r="G76" s="95">
        <f>H76+I76</f>
        <v>10370</v>
      </c>
      <c r="H76" s="95">
        <v>5212</v>
      </c>
      <c r="I76" s="95">
        <v>5158</v>
      </c>
      <c r="J76" s="95">
        <f>K76+L76</f>
        <v>12181</v>
      </c>
      <c r="K76" s="95">
        <v>5993</v>
      </c>
      <c r="L76" s="95">
        <v>6188</v>
      </c>
      <c r="M76" s="95">
        <v>19955</v>
      </c>
      <c r="N76" s="95">
        <v>9418</v>
      </c>
      <c r="O76" s="95">
        <v>10537</v>
      </c>
      <c r="P76" s="95">
        <v>12</v>
      </c>
      <c r="Q76" s="96">
        <f>O76/M76</f>
        <v>0.52803808569280886</v>
      </c>
    </row>
    <row r="77" spans="1:17" ht="108" x14ac:dyDescent="0.25">
      <c r="A77" s="91">
        <f>A76+1</f>
        <v>73</v>
      </c>
      <c r="B77" s="99">
        <v>5202</v>
      </c>
      <c r="C77" s="93" t="s">
        <v>44</v>
      </c>
      <c r="D77" s="94">
        <f>E77+F77</f>
        <v>3752</v>
      </c>
      <c r="E77" s="94">
        <v>2103</v>
      </c>
      <c r="F77" s="95">
        <v>1649</v>
      </c>
      <c r="G77" s="95">
        <f>H77+I77</f>
        <v>8956</v>
      </c>
      <c r="H77" s="95">
        <v>4998</v>
      </c>
      <c r="I77" s="95">
        <v>3958</v>
      </c>
      <c r="J77" s="95">
        <f>K77+L77</f>
        <v>10459</v>
      </c>
      <c r="K77" s="95">
        <v>5662</v>
      </c>
      <c r="L77" s="95">
        <v>4797</v>
      </c>
      <c r="M77" s="95">
        <v>15763</v>
      </c>
      <c r="N77" s="95">
        <v>7517</v>
      </c>
      <c r="O77" s="95">
        <v>8246</v>
      </c>
      <c r="P77" s="95">
        <v>7</v>
      </c>
      <c r="Q77" s="96">
        <f>O77/M77</f>
        <v>0.52312377085580153</v>
      </c>
    </row>
    <row r="78" spans="1:17" ht="96" x14ac:dyDescent="0.25">
      <c r="A78" s="91">
        <f>A77+1</f>
        <v>74</v>
      </c>
      <c r="B78" s="97">
        <v>1102</v>
      </c>
      <c r="C78" s="93" t="s">
        <v>61</v>
      </c>
      <c r="D78" s="94">
        <f>E78+F78</f>
        <v>528</v>
      </c>
      <c r="E78" s="94">
        <v>321</v>
      </c>
      <c r="F78" s="95">
        <v>207</v>
      </c>
      <c r="G78" s="95">
        <f>H78+I78</f>
        <v>1397</v>
      </c>
      <c r="H78" s="95">
        <v>741</v>
      </c>
      <c r="I78" s="95">
        <v>656</v>
      </c>
      <c r="J78" s="95">
        <f>K78+L78</f>
        <v>1685</v>
      </c>
      <c r="K78" s="95">
        <v>847</v>
      </c>
      <c r="L78" s="95">
        <v>838</v>
      </c>
      <c r="M78" s="95">
        <v>2636</v>
      </c>
      <c r="N78" s="95">
        <v>1278</v>
      </c>
      <c r="O78" s="95">
        <v>1358</v>
      </c>
      <c r="P78" s="95">
        <v>286</v>
      </c>
      <c r="Q78" s="96">
        <f>O78/M78</f>
        <v>0.51517450682852806</v>
      </c>
    </row>
    <row r="79" spans="1:17" ht="96" x14ac:dyDescent="0.25">
      <c r="A79" s="91">
        <f>A78+1</f>
        <v>75</v>
      </c>
      <c r="B79" s="98">
        <v>2402</v>
      </c>
      <c r="C79" s="93" t="s">
        <v>63</v>
      </c>
      <c r="D79" s="94">
        <f>E79+F79</f>
        <v>533</v>
      </c>
      <c r="E79" s="94">
        <v>310</v>
      </c>
      <c r="F79" s="95">
        <v>223</v>
      </c>
      <c r="G79" s="95">
        <f>H79+I79</f>
        <v>1218</v>
      </c>
      <c r="H79" s="95">
        <v>553</v>
      </c>
      <c r="I79" s="95">
        <v>665</v>
      </c>
      <c r="J79" s="95">
        <f>K79+L79</f>
        <v>1629</v>
      </c>
      <c r="K79" s="95">
        <v>832</v>
      </c>
      <c r="L79" s="95">
        <v>797</v>
      </c>
      <c r="M79" s="95">
        <v>2707</v>
      </c>
      <c r="N79" s="95">
        <v>1317</v>
      </c>
      <c r="O79" s="95">
        <v>1390</v>
      </c>
      <c r="P79" s="95">
        <v>95</v>
      </c>
      <c r="Q79" s="96">
        <f>O79/M79</f>
        <v>0.51348356113779092</v>
      </c>
    </row>
    <row r="80" spans="1:17" ht="96" x14ac:dyDescent="0.25">
      <c r="A80" s="91">
        <f>A79+1</f>
        <v>76</v>
      </c>
      <c r="B80" s="92">
        <v>3512</v>
      </c>
      <c r="C80" s="93" t="s">
        <v>89</v>
      </c>
      <c r="D80" s="94">
        <f>E80+F80</f>
        <v>13</v>
      </c>
      <c r="E80" s="94">
        <v>4</v>
      </c>
      <c r="F80" s="95">
        <v>9</v>
      </c>
      <c r="G80" s="95">
        <f>H80+I80</f>
        <v>32</v>
      </c>
      <c r="H80" s="95">
        <v>15</v>
      </c>
      <c r="I80" s="95">
        <v>17</v>
      </c>
      <c r="J80" s="95">
        <f>K80+L80</f>
        <v>38</v>
      </c>
      <c r="K80" s="95">
        <v>18</v>
      </c>
      <c r="L80" s="95">
        <v>20</v>
      </c>
      <c r="M80" s="95">
        <v>54</v>
      </c>
      <c r="N80" s="95">
        <v>27</v>
      </c>
      <c r="O80" s="95">
        <v>27</v>
      </c>
      <c r="P80" s="95">
        <v>2</v>
      </c>
      <c r="Q80" s="96">
        <f>O80/M80</f>
        <v>0.5</v>
      </c>
    </row>
    <row r="81" spans="1:17" ht="108" x14ac:dyDescent="0.25">
      <c r="A81" s="91">
        <f>A80+1</f>
        <v>77</v>
      </c>
      <c r="B81" s="97">
        <v>5015</v>
      </c>
      <c r="C81" s="93" t="s">
        <v>86</v>
      </c>
      <c r="D81" s="94">
        <f>E81+F81</f>
        <v>50</v>
      </c>
      <c r="E81" s="94">
        <v>9</v>
      </c>
      <c r="F81" s="95">
        <v>41</v>
      </c>
      <c r="G81" s="95">
        <f>H81+I81</f>
        <v>181</v>
      </c>
      <c r="H81" s="95">
        <v>72</v>
      </c>
      <c r="I81" s="95">
        <v>109</v>
      </c>
      <c r="J81" s="95">
        <f>K81+L81</f>
        <v>245</v>
      </c>
      <c r="K81" s="95">
        <v>102</v>
      </c>
      <c r="L81" s="95">
        <v>143</v>
      </c>
      <c r="M81" s="95">
        <v>459</v>
      </c>
      <c r="N81" s="95">
        <v>233</v>
      </c>
      <c r="O81" s="95">
        <v>226</v>
      </c>
      <c r="P81" s="95">
        <v>0</v>
      </c>
      <c r="Q81" s="96">
        <f>O81/M81</f>
        <v>0.49237472766884532</v>
      </c>
    </row>
    <row r="82" spans="1:17" ht="108" x14ac:dyDescent="0.25">
      <c r="A82" s="91">
        <f>A81+1</f>
        <v>78</v>
      </c>
      <c r="B82" s="97">
        <v>5017</v>
      </c>
      <c r="C82" s="93" t="s">
        <v>98</v>
      </c>
      <c r="D82" s="94">
        <f>E82+F82</f>
        <v>808</v>
      </c>
      <c r="E82" s="94">
        <v>349</v>
      </c>
      <c r="F82" s="95">
        <v>459</v>
      </c>
      <c r="G82" s="95">
        <f>H82+I82</f>
        <v>2761</v>
      </c>
      <c r="H82" s="95">
        <v>1611</v>
      </c>
      <c r="I82" s="95">
        <v>1150</v>
      </c>
      <c r="J82" s="95">
        <f>K82+L82</f>
        <v>2937</v>
      </c>
      <c r="K82" s="95">
        <v>1635</v>
      </c>
      <c r="L82" s="95">
        <v>1302</v>
      </c>
      <c r="M82" s="95">
        <v>3582</v>
      </c>
      <c r="N82" s="95">
        <v>1847</v>
      </c>
      <c r="O82" s="95">
        <v>1735</v>
      </c>
      <c r="P82" s="95">
        <v>3</v>
      </c>
      <c r="Q82" s="96">
        <f>O82/M82</f>
        <v>0.48436627582356223</v>
      </c>
    </row>
    <row r="83" spans="1:17" ht="120" x14ac:dyDescent="0.25">
      <c r="A83" s="91">
        <f>A82+1</f>
        <v>79</v>
      </c>
      <c r="B83" s="100">
        <v>5003</v>
      </c>
      <c r="C83" s="93" t="s">
        <v>105</v>
      </c>
      <c r="D83" s="94">
        <f>E83+F83</f>
        <v>1116</v>
      </c>
      <c r="E83" s="94">
        <v>615</v>
      </c>
      <c r="F83" s="95">
        <v>501</v>
      </c>
      <c r="G83" s="95">
        <f>H83+I83</f>
        <v>6321</v>
      </c>
      <c r="H83" s="95">
        <v>4738</v>
      </c>
      <c r="I83" s="95">
        <v>1583</v>
      </c>
      <c r="J83" s="95">
        <f>K83+L83</f>
        <v>4391</v>
      </c>
      <c r="K83" s="95">
        <v>2420</v>
      </c>
      <c r="L83" s="95">
        <v>1971</v>
      </c>
      <c r="M83" s="95">
        <v>6528</v>
      </c>
      <c r="N83" s="95">
        <v>3388</v>
      </c>
      <c r="O83" s="95">
        <v>3140</v>
      </c>
      <c r="P83" s="95">
        <v>79</v>
      </c>
      <c r="Q83" s="96">
        <f>O83/M83</f>
        <v>0.48100490196078433</v>
      </c>
    </row>
    <row r="84" spans="1:17" ht="108" x14ac:dyDescent="0.25">
      <c r="A84" s="91">
        <f>A83+1</f>
        <v>80</v>
      </c>
      <c r="B84" s="99">
        <v>5207</v>
      </c>
      <c r="C84" s="93" t="s">
        <v>45</v>
      </c>
      <c r="D84" s="94">
        <f>E84+F84</f>
        <v>3457</v>
      </c>
      <c r="E84" s="94">
        <v>2622</v>
      </c>
      <c r="F84" s="95">
        <v>835</v>
      </c>
      <c r="G84" s="95">
        <f>H84+I84</f>
        <v>8998</v>
      </c>
      <c r="H84" s="95">
        <v>6061</v>
      </c>
      <c r="I84" s="95">
        <v>2937</v>
      </c>
      <c r="J84" s="95">
        <f>K84+L84</f>
        <v>11366</v>
      </c>
      <c r="K84" s="95">
        <v>7547</v>
      </c>
      <c r="L84" s="95">
        <v>3819</v>
      </c>
      <c r="M84" s="95">
        <v>17276</v>
      </c>
      <c r="N84" s="95">
        <v>9025</v>
      </c>
      <c r="O84" s="95">
        <v>8251</v>
      </c>
      <c r="P84" s="95">
        <v>82</v>
      </c>
      <c r="Q84" s="96">
        <f>O84/M84</f>
        <v>0.47759898124565869</v>
      </c>
    </row>
    <row r="85" spans="1:17" ht="120" x14ac:dyDescent="0.25">
      <c r="A85" s="91">
        <f>A84+1</f>
        <v>81</v>
      </c>
      <c r="B85" s="97">
        <v>5113</v>
      </c>
      <c r="C85" s="93" t="s">
        <v>42</v>
      </c>
      <c r="D85" s="94">
        <f>E85+F85</f>
        <v>3952</v>
      </c>
      <c r="E85" s="94">
        <v>2495</v>
      </c>
      <c r="F85" s="95">
        <v>1457</v>
      </c>
      <c r="G85" s="95">
        <f>H85+I85</f>
        <v>10155</v>
      </c>
      <c r="H85" s="95">
        <v>6065</v>
      </c>
      <c r="I85" s="95">
        <v>4090</v>
      </c>
      <c r="J85" s="95">
        <f>K85+L85</f>
        <v>11978</v>
      </c>
      <c r="K85" s="95">
        <v>7055</v>
      </c>
      <c r="L85" s="95">
        <v>4923</v>
      </c>
      <c r="M85" s="95">
        <v>19676</v>
      </c>
      <c r="N85" s="95">
        <v>10668</v>
      </c>
      <c r="O85" s="95">
        <v>9008</v>
      </c>
      <c r="P85" s="95">
        <v>1205</v>
      </c>
      <c r="Q85" s="96">
        <f>O85/M85</f>
        <v>0.45781662939621875</v>
      </c>
    </row>
    <row r="86" spans="1:17" ht="108" x14ac:dyDescent="0.25">
      <c r="A86" s="91">
        <f>A85+1</f>
        <v>82</v>
      </c>
      <c r="B86" s="101">
        <v>4022</v>
      </c>
      <c r="C86" s="93" t="s">
        <v>109</v>
      </c>
      <c r="D86" s="94">
        <f>E86+F86</f>
        <v>1016</v>
      </c>
      <c r="E86" s="94">
        <v>704</v>
      </c>
      <c r="F86" s="95">
        <v>312</v>
      </c>
      <c r="G86" s="95">
        <f>H86+I86</f>
        <v>2163</v>
      </c>
      <c r="H86" s="95">
        <v>1339</v>
      </c>
      <c r="I86" s="95">
        <v>824</v>
      </c>
      <c r="J86" s="95">
        <f>K86+L86</f>
        <v>2501</v>
      </c>
      <c r="K86" s="95">
        <v>1475</v>
      </c>
      <c r="L86" s="95">
        <v>1026</v>
      </c>
      <c r="M86" s="95">
        <v>3941</v>
      </c>
      <c r="N86" s="95">
        <v>2150</v>
      </c>
      <c r="O86" s="95">
        <v>1791</v>
      </c>
      <c r="P86" s="95">
        <v>1</v>
      </c>
      <c r="Q86" s="96">
        <f>O86/M86</f>
        <v>0.45445318447094646</v>
      </c>
    </row>
    <row r="87" spans="1:17" ht="108" x14ac:dyDescent="0.25">
      <c r="A87" s="91">
        <f>A86+1</f>
        <v>83</v>
      </c>
      <c r="B87" s="100">
        <v>6016</v>
      </c>
      <c r="C87" s="93" t="s">
        <v>94</v>
      </c>
      <c r="D87" s="94">
        <f>E87+F87</f>
        <v>913</v>
      </c>
      <c r="E87" s="94">
        <v>359</v>
      </c>
      <c r="F87" s="95">
        <v>554</v>
      </c>
      <c r="G87" s="95">
        <f>H87+I87</f>
        <v>4221</v>
      </c>
      <c r="H87" s="95">
        <v>2424</v>
      </c>
      <c r="I87" s="95">
        <v>1797</v>
      </c>
      <c r="J87" s="95">
        <f>K87+L87</f>
        <v>5148</v>
      </c>
      <c r="K87" s="95">
        <v>2938</v>
      </c>
      <c r="L87" s="95">
        <v>2210</v>
      </c>
      <c r="M87" s="95">
        <v>7958</v>
      </c>
      <c r="N87" s="95">
        <v>4349</v>
      </c>
      <c r="O87" s="95">
        <v>3609</v>
      </c>
      <c r="P87" s="95">
        <v>0</v>
      </c>
      <c r="Q87" s="96">
        <f>O87/M87</f>
        <v>0.45350590600653429</v>
      </c>
    </row>
    <row r="88" spans="1:17" ht="108" x14ac:dyDescent="0.25">
      <c r="A88" s="91">
        <f>A87+1</f>
        <v>84</v>
      </c>
      <c r="B88" s="99">
        <v>6002</v>
      </c>
      <c r="C88" s="93" t="s">
        <v>95</v>
      </c>
      <c r="D88" s="94">
        <f>E88+F88</f>
        <v>2694</v>
      </c>
      <c r="E88" s="94">
        <v>1100</v>
      </c>
      <c r="F88" s="95">
        <v>1594</v>
      </c>
      <c r="G88" s="95">
        <f>H88+I88</f>
        <v>5083</v>
      </c>
      <c r="H88" s="95">
        <v>1618</v>
      </c>
      <c r="I88" s="95">
        <v>3465</v>
      </c>
      <c r="J88" s="95">
        <f>K88+L88</f>
        <v>7574</v>
      </c>
      <c r="K88" s="95">
        <v>3923</v>
      </c>
      <c r="L88" s="95">
        <v>3651</v>
      </c>
      <c r="M88" s="95">
        <v>10398</v>
      </c>
      <c r="N88" s="95">
        <v>5872</v>
      </c>
      <c r="O88" s="95">
        <v>4526</v>
      </c>
      <c r="P88" s="95">
        <v>4</v>
      </c>
      <c r="Q88" s="96">
        <f>O88/M88</f>
        <v>0.43527601461819582</v>
      </c>
    </row>
    <row r="89" spans="1:17" ht="96" x14ac:dyDescent="0.25">
      <c r="A89" s="91">
        <f>A88+1</f>
        <v>85</v>
      </c>
      <c r="B89" s="99">
        <v>302</v>
      </c>
      <c r="C89" s="93" t="s">
        <v>12</v>
      </c>
      <c r="D89" s="94">
        <f>E89+F89</f>
        <v>349</v>
      </c>
      <c r="E89" s="94">
        <v>218</v>
      </c>
      <c r="F89" s="95">
        <v>131</v>
      </c>
      <c r="G89" s="95">
        <f>H89+I89</f>
        <v>800</v>
      </c>
      <c r="H89" s="95">
        <v>466</v>
      </c>
      <c r="I89" s="95">
        <v>334</v>
      </c>
      <c r="J89" s="95">
        <f>K89+L89</f>
        <v>944</v>
      </c>
      <c r="K89" s="95">
        <v>555</v>
      </c>
      <c r="L89" s="95">
        <v>389</v>
      </c>
      <c r="M89" s="95">
        <v>1615</v>
      </c>
      <c r="N89" s="95">
        <v>933</v>
      </c>
      <c r="O89" s="95">
        <v>682</v>
      </c>
      <c r="P89" s="95">
        <v>7</v>
      </c>
      <c r="Q89" s="96">
        <f>O89/M89</f>
        <v>0.42229102167182664</v>
      </c>
    </row>
    <row r="90" spans="1:17" ht="108" x14ac:dyDescent="0.25">
      <c r="A90" s="91">
        <f>A89+1</f>
        <v>86</v>
      </c>
      <c r="B90" s="100">
        <v>6008</v>
      </c>
      <c r="C90" s="93" t="s">
        <v>60</v>
      </c>
      <c r="D90" s="94">
        <f>E90+F90</f>
        <v>111</v>
      </c>
      <c r="E90" s="94">
        <v>66</v>
      </c>
      <c r="F90" s="95">
        <v>45</v>
      </c>
      <c r="G90" s="95">
        <f>H90+I90</f>
        <v>300</v>
      </c>
      <c r="H90" s="95">
        <v>167</v>
      </c>
      <c r="I90" s="95">
        <v>133</v>
      </c>
      <c r="J90" s="95">
        <f>K90+L90</f>
        <v>410</v>
      </c>
      <c r="K90" s="95">
        <v>277</v>
      </c>
      <c r="L90" s="95">
        <v>133</v>
      </c>
      <c r="M90" s="95">
        <v>650</v>
      </c>
      <c r="N90" s="95">
        <v>382</v>
      </c>
      <c r="O90" s="95">
        <v>268</v>
      </c>
      <c r="P90" s="95">
        <v>5</v>
      </c>
      <c r="Q90" s="96">
        <f>O90/M90</f>
        <v>0.41230769230769232</v>
      </c>
    </row>
    <row r="91" spans="1:17" ht="96" x14ac:dyDescent="0.25">
      <c r="A91" s="91">
        <f>A90+1</f>
        <v>87</v>
      </c>
      <c r="B91" s="99">
        <v>5401</v>
      </c>
      <c r="C91" s="93" t="s">
        <v>11</v>
      </c>
      <c r="D91" s="94">
        <f>E91+F91</f>
        <v>3680</v>
      </c>
      <c r="E91" s="94">
        <v>3000</v>
      </c>
      <c r="F91" s="95">
        <v>680</v>
      </c>
      <c r="G91" s="95">
        <f>H91+I91</f>
        <v>11487</v>
      </c>
      <c r="H91" s="95">
        <v>8440</v>
      </c>
      <c r="I91" s="95">
        <v>3047</v>
      </c>
      <c r="J91" s="95">
        <f>K91+L91</f>
        <v>12450</v>
      </c>
      <c r="K91" s="95">
        <v>8643</v>
      </c>
      <c r="L91" s="95">
        <v>3807</v>
      </c>
      <c r="M91" s="95">
        <v>19738</v>
      </c>
      <c r="N91" s="95">
        <v>11632</v>
      </c>
      <c r="O91" s="95">
        <v>8106</v>
      </c>
      <c r="P91" s="95">
        <v>2</v>
      </c>
      <c r="Q91" s="96">
        <f>O91/M91</f>
        <v>0.41067990677880228</v>
      </c>
    </row>
    <row r="92" spans="1:17" ht="108" x14ac:dyDescent="0.25">
      <c r="A92" s="91">
        <f>A91+1</f>
        <v>88</v>
      </c>
      <c r="B92" s="99">
        <v>5201</v>
      </c>
      <c r="C92" s="93" t="s">
        <v>108</v>
      </c>
      <c r="D92" s="94">
        <f>E92+F92</f>
        <v>5248</v>
      </c>
      <c r="E92" s="94">
        <v>3617</v>
      </c>
      <c r="F92" s="95">
        <v>1631</v>
      </c>
      <c r="G92" s="95">
        <f>H92+I92</f>
        <v>9062</v>
      </c>
      <c r="H92" s="95">
        <v>5304</v>
      </c>
      <c r="I92" s="95">
        <v>3758</v>
      </c>
      <c r="J92" s="95">
        <f>K92+L92</f>
        <v>10556</v>
      </c>
      <c r="K92" s="95">
        <v>6320</v>
      </c>
      <c r="L92" s="95">
        <v>4236</v>
      </c>
      <c r="M92" s="95">
        <v>17835</v>
      </c>
      <c r="N92" s="95">
        <v>10544</v>
      </c>
      <c r="O92" s="95">
        <v>7291</v>
      </c>
      <c r="P92" s="95">
        <v>1</v>
      </c>
      <c r="Q92" s="96">
        <f>O92/M92</f>
        <v>0.40880291561536303</v>
      </c>
    </row>
    <row r="93" spans="1:17" ht="120" x14ac:dyDescent="0.25">
      <c r="A93" s="91">
        <f>A92+1</f>
        <v>89</v>
      </c>
      <c r="B93" s="100">
        <v>5702</v>
      </c>
      <c r="C93" s="93" t="s">
        <v>49</v>
      </c>
      <c r="D93" s="94">
        <f>E93+F93</f>
        <v>1819</v>
      </c>
      <c r="E93" s="94">
        <v>615</v>
      </c>
      <c r="F93" s="95">
        <v>1204</v>
      </c>
      <c r="G93" s="95">
        <f>H93+I93</f>
        <v>10735</v>
      </c>
      <c r="H93" s="95">
        <v>6526</v>
      </c>
      <c r="I93" s="95">
        <v>4209</v>
      </c>
      <c r="J93" s="95">
        <f>K93+L93</f>
        <v>11403</v>
      </c>
      <c r="K93" s="95">
        <v>6460</v>
      </c>
      <c r="L93" s="95">
        <v>4943</v>
      </c>
      <c r="M93" s="95">
        <v>14883</v>
      </c>
      <c r="N93" s="95">
        <v>8920</v>
      </c>
      <c r="O93" s="95">
        <v>5963</v>
      </c>
      <c r="P93" s="95">
        <v>1</v>
      </c>
      <c r="Q93" s="96">
        <f>O93/M93</f>
        <v>0.40065846939461131</v>
      </c>
    </row>
    <row r="94" spans="1:17" ht="108" x14ac:dyDescent="0.25">
      <c r="A94" s="91">
        <f>A93+1</f>
        <v>90</v>
      </c>
      <c r="B94" s="97">
        <v>4043</v>
      </c>
      <c r="C94" s="93" t="s">
        <v>40</v>
      </c>
      <c r="D94" s="94">
        <f>E94+F94</f>
        <v>14741</v>
      </c>
      <c r="E94" s="94">
        <v>10100</v>
      </c>
      <c r="F94" s="95">
        <v>4641</v>
      </c>
      <c r="G94" s="95">
        <f>H94+I94</f>
        <v>32523</v>
      </c>
      <c r="H94" s="95">
        <v>20063</v>
      </c>
      <c r="I94" s="95">
        <v>12460</v>
      </c>
      <c r="J94" s="95">
        <f>K94+L94</f>
        <v>34914</v>
      </c>
      <c r="K94" s="95">
        <v>20436</v>
      </c>
      <c r="L94" s="95">
        <v>14478</v>
      </c>
      <c r="M94" s="95">
        <v>53287</v>
      </c>
      <c r="N94" s="95">
        <v>32388</v>
      </c>
      <c r="O94" s="95">
        <v>20899</v>
      </c>
      <c r="P94" s="95">
        <v>377</v>
      </c>
      <c r="Q94" s="96">
        <f>O94/M94</f>
        <v>0.39219697111865931</v>
      </c>
    </row>
    <row r="95" spans="1:17" ht="96" x14ac:dyDescent="0.25">
      <c r="A95" s="91">
        <f>A94+1</f>
        <v>91</v>
      </c>
      <c r="B95" s="97">
        <v>2302</v>
      </c>
      <c r="C95" s="93" t="s">
        <v>28</v>
      </c>
      <c r="D95" s="94">
        <f>E95+F95</f>
        <v>373</v>
      </c>
      <c r="E95" s="94">
        <v>240</v>
      </c>
      <c r="F95" s="95">
        <v>133</v>
      </c>
      <c r="G95" s="95">
        <f>H95+I95</f>
        <v>956</v>
      </c>
      <c r="H95" s="95">
        <v>579</v>
      </c>
      <c r="I95" s="95">
        <v>377</v>
      </c>
      <c r="J95" s="95">
        <f>K95+L95</f>
        <v>1124</v>
      </c>
      <c r="K95" s="95">
        <v>695</v>
      </c>
      <c r="L95" s="95">
        <v>429</v>
      </c>
      <c r="M95" s="95">
        <v>1906</v>
      </c>
      <c r="N95" s="95">
        <v>1187</v>
      </c>
      <c r="O95" s="95">
        <v>719</v>
      </c>
      <c r="P95" s="95">
        <v>8</v>
      </c>
      <c r="Q95" s="96">
        <f>O95/M95</f>
        <v>0.37722980062959077</v>
      </c>
    </row>
    <row r="96" spans="1:17" ht="96" x14ac:dyDescent="0.25">
      <c r="A96" s="91">
        <f>A95+1</f>
        <v>92</v>
      </c>
      <c r="B96" s="99">
        <v>701</v>
      </c>
      <c r="C96" s="93" t="s">
        <v>58</v>
      </c>
      <c r="D96" s="94">
        <f>E96+F96</f>
        <v>2155</v>
      </c>
      <c r="E96" s="94">
        <v>2000</v>
      </c>
      <c r="F96" s="95">
        <v>155</v>
      </c>
      <c r="G96" s="95">
        <f>H96+I96</f>
        <v>12275</v>
      </c>
      <c r="H96" s="95">
        <v>10470</v>
      </c>
      <c r="I96" s="95">
        <v>1805</v>
      </c>
      <c r="J96" s="95">
        <f>K96+L96</f>
        <v>12481</v>
      </c>
      <c r="K96" s="95">
        <v>9950</v>
      </c>
      <c r="L96" s="95">
        <v>2531</v>
      </c>
      <c r="M96" s="95">
        <v>20147</v>
      </c>
      <c r="N96" s="95">
        <v>13450</v>
      </c>
      <c r="O96" s="95">
        <v>6697</v>
      </c>
      <c r="P96" s="95">
        <v>3</v>
      </c>
      <c r="Q96" s="96">
        <f>O96/M96</f>
        <v>0.33240680994689037</v>
      </c>
    </row>
    <row r="97" spans="1:17" ht="108" x14ac:dyDescent="0.25">
      <c r="A97" s="91">
        <f>A96+1</f>
        <v>93</v>
      </c>
      <c r="B97" s="100">
        <v>6009</v>
      </c>
      <c r="C97" s="93" t="s">
        <v>111</v>
      </c>
      <c r="D97" s="94">
        <f>E97+F97</f>
        <v>20</v>
      </c>
      <c r="E97" s="94">
        <v>15</v>
      </c>
      <c r="F97" s="95">
        <v>5</v>
      </c>
      <c r="G97" s="95">
        <f>H97+I97</f>
        <v>124</v>
      </c>
      <c r="H97" s="95">
        <v>103</v>
      </c>
      <c r="I97" s="95">
        <v>21</v>
      </c>
      <c r="J97" s="95">
        <f>K97+L97</f>
        <v>126</v>
      </c>
      <c r="K97" s="95">
        <v>88</v>
      </c>
      <c r="L97" s="95">
        <v>38</v>
      </c>
      <c r="M97" s="95">
        <v>234</v>
      </c>
      <c r="N97" s="95">
        <v>157</v>
      </c>
      <c r="O97" s="95">
        <v>77</v>
      </c>
      <c r="P97" s="95">
        <v>1</v>
      </c>
      <c r="Q97" s="96">
        <f>O97/M97</f>
        <v>0.32905982905982906</v>
      </c>
    </row>
    <row r="98" spans="1:17" ht="96" x14ac:dyDescent="0.25">
      <c r="A98" s="91">
        <f>A97+1</f>
        <v>94</v>
      </c>
      <c r="B98" s="99">
        <v>5206</v>
      </c>
      <c r="C98" s="93" t="s">
        <v>102</v>
      </c>
      <c r="D98" s="94">
        <f>E98+F98</f>
        <v>15</v>
      </c>
      <c r="E98" s="94">
        <v>7</v>
      </c>
      <c r="F98" s="95">
        <v>8</v>
      </c>
      <c r="G98" s="95">
        <f>H98+I98</f>
        <v>48</v>
      </c>
      <c r="H98" s="95">
        <v>36</v>
      </c>
      <c r="I98" s="95">
        <v>12</v>
      </c>
      <c r="J98" s="95">
        <f>K98+L98</f>
        <v>48</v>
      </c>
      <c r="K98" s="95">
        <v>35</v>
      </c>
      <c r="L98" s="95">
        <v>13</v>
      </c>
      <c r="M98" s="95">
        <v>80</v>
      </c>
      <c r="N98" s="95">
        <v>55</v>
      </c>
      <c r="O98" s="95">
        <v>25</v>
      </c>
      <c r="P98" s="95">
        <v>1</v>
      </c>
      <c r="Q98" s="96">
        <f>O98/M98</f>
        <v>0.3125</v>
      </c>
    </row>
    <row r="99" spans="1:17" ht="132" x14ac:dyDescent="0.25">
      <c r="A99" s="102">
        <f>A98+1</f>
        <v>95</v>
      </c>
      <c r="B99" s="108">
        <v>6007</v>
      </c>
      <c r="C99" s="104" t="s">
        <v>106</v>
      </c>
      <c r="D99" s="105">
        <f>E99+F99</f>
        <v>316</v>
      </c>
      <c r="E99" s="105">
        <v>190</v>
      </c>
      <c r="F99" s="106">
        <v>126</v>
      </c>
      <c r="G99" s="106">
        <f>H99+I99</f>
        <v>1251</v>
      </c>
      <c r="H99" s="106">
        <v>894</v>
      </c>
      <c r="I99" s="106">
        <v>357</v>
      </c>
      <c r="J99" s="106">
        <f>K99+L99</f>
        <v>1528</v>
      </c>
      <c r="K99" s="106">
        <v>1127</v>
      </c>
      <c r="L99" s="106">
        <v>401</v>
      </c>
      <c r="M99" s="106">
        <v>2055</v>
      </c>
      <c r="N99" s="106">
        <v>1524</v>
      </c>
      <c r="O99" s="106">
        <v>531</v>
      </c>
      <c r="P99" s="106">
        <v>1</v>
      </c>
      <c r="Q99" s="107">
        <f>O99/M99</f>
        <v>0.2583941605839416</v>
      </c>
    </row>
    <row r="100" spans="1:17" ht="135" x14ac:dyDescent="0.25">
      <c r="A100" s="102">
        <f>A99+1</f>
        <v>96</v>
      </c>
      <c r="B100" s="109">
        <v>5018</v>
      </c>
      <c r="C100" s="110" t="s">
        <v>112</v>
      </c>
      <c r="D100" s="105">
        <f>E100+F100</f>
        <v>263</v>
      </c>
      <c r="E100" s="105">
        <v>205</v>
      </c>
      <c r="F100" s="106">
        <v>58</v>
      </c>
      <c r="G100" s="106">
        <f>H100+I100</f>
        <v>727</v>
      </c>
      <c r="H100" s="106">
        <v>618</v>
      </c>
      <c r="I100" s="106">
        <v>109</v>
      </c>
      <c r="J100" s="106">
        <f>K100+L100</f>
        <v>899</v>
      </c>
      <c r="K100" s="106">
        <v>769</v>
      </c>
      <c r="L100" s="106">
        <v>130</v>
      </c>
      <c r="M100" s="106">
        <v>1078</v>
      </c>
      <c r="N100" s="106">
        <v>850</v>
      </c>
      <c r="O100" s="106">
        <v>228</v>
      </c>
      <c r="P100" s="106">
        <v>1</v>
      </c>
      <c r="Q100" s="107">
        <f>O100/M100</f>
        <v>0.21150278293135436</v>
      </c>
    </row>
    <row r="101" spans="1:17" ht="96" x14ac:dyDescent="0.25">
      <c r="A101" s="102">
        <f>A100+1</f>
        <v>97</v>
      </c>
      <c r="B101" s="103">
        <v>6025</v>
      </c>
      <c r="C101" s="104" t="s">
        <v>110</v>
      </c>
      <c r="D101" s="105">
        <f>E101+F101</f>
        <v>42</v>
      </c>
      <c r="E101" s="105">
        <v>30</v>
      </c>
      <c r="F101" s="106">
        <v>12</v>
      </c>
      <c r="G101" s="106">
        <f>H101+I101</f>
        <v>110</v>
      </c>
      <c r="H101" s="106">
        <v>74</v>
      </c>
      <c r="I101" s="106">
        <v>36</v>
      </c>
      <c r="J101" s="106">
        <f>K101+L101</f>
        <v>171</v>
      </c>
      <c r="K101" s="106">
        <v>134</v>
      </c>
      <c r="L101" s="106">
        <v>37</v>
      </c>
      <c r="M101" s="106">
        <v>343</v>
      </c>
      <c r="N101" s="106">
        <v>185</v>
      </c>
      <c r="O101" s="106">
        <v>58</v>
      </c>
      <c r="P101" s="106">
        <v>0</v>
      </c>
      <c r="Q101" s="107">
        <f>O101/M101</f>
        <v>0.16909620991253643</v>
      </c>
    </row>
    <row r="102" spans="1:17" ht="120" x14ac:dyDescent="0.25">
      <c r="A102" s="102">
        <f>A101+1</f>
        <v>98</v>
      </c>
      <c r="B102" s="109">
        <v>5708</v>
      </c>
      <c r="C102" s="104" t="s">
        <v>113</v>
      </c>
      <c r="D102" s="105">
        <f>E102+F102</f>
        <v>8</v>
      </c>
      <c r="E102" s="105">
        <v>8</v>
      </c>
      <c r="F102" s="106">
        <v>0</v>
      </c>
      <c r="G102" s="106">
        <f>H102+I102</f>
        <v>60</v>
      </c>
      <c r="H102" s="106">
        <v>49</v>
      </c>
      <c r="I102" s="106">
        <v>11</v>
      </c>
      <c r="J102" s="106">
        <f>K102+L102</f>
        <v>67</v>
      </c>
      <c r="K102" s="106">
        <v>55</v>
      </c>
      <c r="L102" s="106">
        <v>12</v>
      </c>
      <c r="M102" s="106">
        <v>103</v>
      </c>
      <c r="N102" s="106">
        <v>90</v>
      </c>
      <c r="O102" s="106">
        <v>13</v>
      </c>
      <c r="P102" s="106">
        <v>1</v>
      </c>
      <c r="Q102" s="107">
        <f>O102/M102</f>
        <v>0.12621359223300971</v>
      </c>
    </row>
  </sheetData>
  <autoFilter ref="A4:Q4">
    <sortState ref="A5:Q102">
      <sortCondition ref="B4"/>
    </sortState>
  </autoFilter>
  <sortState ref="A5:Q102">
    <sortCondition descending="1" ref="Q1"/>
  </sortState>
  <mergeCells count="1">
    <mergeCell ref="A2:Q2"/>
  </mergeCells>
  <pageMargins left="0.31496062992125984" right="0.31496062992125984" top="0.15748031496062992" bottom="0.15748031496062992" header="0" footer="0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opLeftCell="A2" zoomScale="80" zoomScaleNormal="80" workbookViewId="0">
      <selection activeCell="B6" sqref="B6"/>
    </sheetView>
  </sheetViews>
  <sheetFormatPr defaultRowHeight="12.75" customHeight="1" x14ac:dyDescent="0.2"/>
  <cols>
    <col min="1" max="1" width="9.140625" style="67"/>
    <col min="2" max="2" width="8.28515625" style="68" customWidth="1"/>
    <col min="3" max="3" width="62.140625" style="67" customWidth="1"/>
    <col min="4" max="4" width="21.140625" style="67" customWidth="1"/>
    <col min="5" max="5" width="23.28515625" style="67" customWidth="1"/>
    <col min="6" max="6" width="20.85546875" style="67" hidden="1" customWidth="1"/>
    <col min="7" max="7" width="22" style="67" customWidth="1"/>
    <col min="8" max="8" width="21.140625" style="67" bestFit="1" customWidth="1"/>
    <col min="9" max="12" width="21.140625" style="67" customWidth="1"/>
    <col min="13" max="13" width="14.42578125" style="67" customWidth="1"/>
    <col min="14" max="257" width="9.140625" style="67"/>
    <col min="258" max="258" width="5.28515625" style="67" customWidth="1"/>
    <col min="259" max="259" width="92.5703125" style="67" customWidth="1"/>
    <col min="260" max="260" width="12.85546875" style="67" customWidth="1"/>
    <col min="261" max="513" width="9.140625" style="67"/>
    <col min="514" max="514" width="5.28515625" style="67" customWidth="1"/>
    <col min="515" max="515" width="92.5703125" style="67" customWidth="1"/>
    <col min="516" max="516" width="12.85546875" style="67" customWidth="1"/>
    <col min="517" max="769" width="9.140625" style="67"/>
    <col min="770" max="770" width="5.28515625" style="67" customWidth="1"/>
    <col min="771" max="771" width="92.5703125" style="67" customWidth="1"/>
    <col min="772" max="772" width="12.85546875" style="67" customWidth="1"/>
    <col min="773" max="1025" width="9.140625" style="67"/>
    <col min="1026" max="1026" width="5.28515625" style="67" customWidth="1"/>
    <col min="1027" max="1027" width="92.5703125" style="67" customWidth="1"/>
    <col min="1028" max="1028" width="12.85546875" style="67" customWidth="1"/>
    <col min="1029" max="1281" width="9.140625" style="67"/>
    <col min="1282" max="1282" width="5.28515625" style="67" customWidth="1"/>
    <col min="1283" max="1283" width="92.5703125" style="67" customWidth="1"/>
    <col min="1284" max="1284" width="12.85546875" style="67" customWidth="1"/>
    <col min="1285" max="1537" width="9.140625" style="67"/>
    <col min="1538" max="1538" width="5.28515625" style="67" customWidth="1"/>
    <col min="1539" max="1539" width="92.5703125" style="67" customWidth="1"/>
    <col min="1540" max="1540" width="12.85546875" style="67" customWidth="1"/>
    <col min="1541" max="1793" width="9.140625" style="67"/>
    <col min="1794" max="1794" width="5.28515625" style="67" customWidth="1"/>
    <col min="1795" max="1795" width="92.5703125" style="67" customWidth="1"/>
    <col min="1796" max="1796" width="12.85546875" style="67" customWidth="1"/>
    <col min="1797" max="2049" width="9.140625" style="67"/>
    <col min="2050" max="2050" width="5.28515625" style="67" customWidth="1"/>
    <col min="2051" max="2051" width="92.5703125" style="67" customWidth="1"/>
    <col min="2052" max="2052" width="12.85546875" style="67" customWidth="1"/>
    <col min="2053" max="2305" width="9.140625" style="67"/>
    <col min="2306" max="2306" width="5.28515625" style="67" customWidth="1"/>
    <col min="2307" max="2307" width="92.5703125" style="67" customWidth="1"/>
    <col min="2308" max="2308" width="12.85546875" style="67" customWidth="1"/>
    <col min="2309" max="2561" width="9.140625" style="67"/>
    <col min="2562" max="2562" width="5.28515625" style="67" customWidth="1"/>
    <col min="2563" max="2563" width="92.5703125" style="67" customWidth="1"/>
    <col min="2564" max="2564" width="12.85546875" style="67" customWidth="1"/>
    <col min="2565" max="2817" width="9.140625" style="67"/>
    <col min="2818" max="2818" width="5.28515625" style="67" customWidth="1"/>
    <col min="2819" max="2819" width="92.5703125" style="67" customWidth="1"/>
    <col min="2820" max="2820" width="12.85546875" style="67" customWidth="1"/>
    <col min="2821" max="3073" width="9.140625" style="67"/>
    <col min="3074" max="3074" width="5.28515625" style="67" customWidth="1"/>
    <col min="3075" max="3075" width="92.5703125" style="67" customWidth="1"/>
    <col min="3076" max="3076" width="12.85546875" style="67" customWidth="1"/>
    <col min="3077" max="3329" width="9.140625" style="67"/>
    <col min="3330" max="3330" width="5.28515625" style="67" customWidth="1"/>
    <col min="3331" max="3331" width="92.5703125" style="67" customWidth="1"/>
    <col min="3332" max="3332" width="12.85546875" style="67" customWidth="1"/>
    <col min="3333" max="3585" width="9.140625" style="67"/>
    <col min="3586" max="3586" width="5.28515625" style="67" customWidth="1"/>
    <col min="3587" max="3587" width="92.5703125" style="67" customWidth="1"/>
    <col min="3588" max="3588" width="12.85546875" style="67" customWidth="1"/>
    <col min="3589" max="3841" width="9.140625" style="67"/>
    <col min="3842" max="3842" width="5.28515625" style="67" customWidth="1"/>
    <col min="3843" max="3843" width="92.5703125" style="67" customWidth="1"/>
    <col min="3844" max="3844" width="12.85546875" style="67" customWidth="1"/>
    <col min="3845" max="4097" width="9.140625" style="67"/>
    <col min="4098" max="4098" width="5.28515625" style="67" customWidth="1"/>
    <col min="4099" max="4099" width="92.5703125" style="67" customWidth="1"/>
    <col min="4100" max="4100" width="12.85546875" style="67" customWidth="1"/>
    <col min="4101" max="4353" width="9.140625" style="67"/>
    <col min="4354" max="4354" width="5.28515625" style="67" customWidth="1"/>
    <col min="4355" max="4355" width="92.5703125" style="67" customWidth="1"/>
    <col min="4356" max="4356" width="12.85546875" style="67" customWidth="1"/>
    <col min="4357" max="4609" width="9.140625" style="67"/>
    <col min="4610" max="4610" width="5.28515625" style="67" customWidth="1"/>
    <col min="4611" max="4611" width="92.5703125" style="67" customWidth="1"/>
    <col min="4612" max="4612" width="12.85546875" style="67" customWidth="1"/>
    <col min="4613" max="4865" width="9.140625" style="67"/>
    <col min="4866" max="4866" width="5.28515625" style="67" customWidth="1"/>
    <col min="4867" max="4867" width="92.5703125" style="67" customWidth="1"/>
    <col min="4868" max="4868" width="12.85546875" style="67" customWidth="1"/>
    <col min="4869" max="5121" width="9.140625" style="67"/>
    <col min="5122" max="5122" width="5.28515625" style="67" customWidth="1"/>
    <col min="5123" max="5123" width="92.5703125" style="67" customWidth="1"/>
    <col min="5124" max="5124" width="12.85546875" style="67" customWidth="1"/>
    <col min="5125" max="5377" width="9.140625" style="67"/>
    <col min="5378" max="5378" width="5.28515625" style="67" customWidth="1"/>
    <col min="5379" max="5379" width="92.5703125" style="67" customWidth="1"/>
    <col min="5380" max="5380" width="12.85546875" style="67" customWidth="1"/>
    <col min="5381" max="5633" width="9.140625" style="67"/>
    <col min="5634" max="5634" width="5.28515625" style="67" customWidth="1"/>
    <col min="5635" max="5635" width="92.5703125" style="67" customWidth="1"/>
    <col min="5636" max="5636" width="12.85546875" style="67" customWidth="1"/>
    <col min="5637" max="5889" width="9.140625" style="67"/>
    <col min="5890" max="5890" width="5.28515625" style="67" customWidth="1"/>
    <col min="5891" max="5891" width="92.5703125" style="67" customWidth="1"/>
    <col min="5892" max="5892" width="12.85546875" style="67" customWidth="1"/>
    <col min="5893" max="6145" width="9.140625" style="67"/>
    <col min="6146" max="6146" width="5.28515625" style="67" customWidth="1"/>
    <col min="6147" max="6147" width="92.5703125" style="67" customWidth="1"/>
    <col min="6148" max="6148" width="12.85546875" style="67" customWidth="1"/>
    <col min="6149" max="6401" width="9.140625" style="67"/>
    <col min="6402" max="6402" width="5.28515625" style="67" customWidth="1"/>
    <col min="6403" max="6403" width="92.5703125" style="67" customWidth="1"/>
    <col min="6404" max="6404" width="12.85546875" style="67" customWidth="1"/>
    <col min="6405" max="6657" width="9.140625" style="67"/>
    <col min="6658" max="6658" width="5.28515625" style="67" customWidth="1"/>
    <col min="6659" max="6659" width="92.5703125" style="67" customWidth="1"/>
    <col min="6660" max="6660" width="12.85546875" style="67" customWidth="1"/>
    <col min="6661" max="6913" width="9.140625" style="67"/>
    <col min="6914" max="6914" width="5.28515625" style="67" customWidth="1"/>
    <col min="6915" max="6915" width="92.5703125" style="67" customWidth="1"/>
    <col min="6916" max="6916" width="12.85546875" style="67" customWidth="1"/>
    <col min="6917" max="7169" width="9.140625" style="67"/>
    <col min="7170" max="7170" width="5.28515625" style="67" customWidth="1"/>
    <col min="7171" max="7171" width="92.5703125" style="67" customWidth="1"/>
    <col min="7172" max="7172" width="12.85546875" style="67" customWidth="1"/>
    <col min="7173" max="7425" width="9.140625" style="67"/>
    <col min="7426" max="7426" width="5.28515625" style="67" customWidth="1"/>
    <col min="7427" max="7427" width="92.5703125" style="67" customWidth="1"/>
    <col min="7428" max="7428" width="12.85546875" style="67" customWidth="1"/>
    <col min="7429" max="7681" width="9.140625" style="67"/>
    <col min="7682" max="7682" width="5.28515625" style="67" customWidth="1"/>
    <col min="7683" max="7683" width="92.5703125" style="67" customWidth="1"/>
    <col min="7684" max="7684" width="12.85546875" style="67" customWidth="1"/>
    <col min="7685" max="7937" width="9.140625" style="67"/>
    <col min="7938" max="7938" width="5.28515625" style="67" customWidth="1"/>
    <col min="7939" max="7939" width="92.5703125" style="67" customWidth="1"/>
    <col min="7940" max="7940" width="12.85546875" style="67" customWidth="1"/>
    <col min="7941" max="8193" width="9.140625" style="67"/>
    <col min="8194" max="8194" width="5.28515625" style="67" customWidth="1"/>
    <col min="8195" max="8195" width="92.5703125" style="67" customWidth="1"/>
    <col min="8196" max="8196" width="12.85546875" style="67" customWidth="1"/>
    <col min="8197" max="8449" width="9.140625" style="67"/>
    <col min="8450" max="8450" width="5.28515625" style="67" customWidth="1"/>
    <col min="8451" max="8451" width="92.5703125" style="67" customWidth="1"/>
    <col min="8452" max="8452" width="12.85546875" style="67" customWidth="1"/>
    <col min="8453" max="8705" width="9.140625" style="67"/>
    <col min="8706" max="8706" width="5.28515625" style="67" customWidth="1"/>
    <col min="8707" max="8707" width="92.5703125" style="67" customWidth="1"/>
    <col min="8708" max="8708" width="12.85546875" style="67" customWidth="1"/>
    <col min="8709" max="8961" width="9.140625" style="67"/>
    <col min="8962" max="8962" width="5.28515625" style="67" customWidth="1"/>
    <col min="8963" max="8963" width="92.5703125" style="67" customWidth="1"/>
    <col min="8964" max="8964" width="12.85546875" style="67" customWidth="1"/>
    <col min="8965" max="9217" width="9.140625" style="67"/>
    <col min="9218" max="9218" width="5.28515625" style="67" customWidth="1"/>
    <col min="9219" max="9219" width="92.5703125" style="67" customWidth="1"/>
    <col min="9220" max="9220" width="12.85546875" style="67" customWidth="1"/>
    <col min="9221" max="9473" width="9.140625" style="67"/>
    <col min="9474" max="9474" width="5.28515625" style="67" customWidth="1"/>
    <col min="9475" max="9475" width="92.5703125" style="67" customWidth="1"/>
    <col min="9476" max="9476" width="12.85546875" style="67" customWidth="1"/>
    <col min="9477" max="9729" width="9.140625" style="67"/>
    <col min="9730" max="9730" width="5.28515625" style="67" customWidth="1"/>
    <col min="9731" max="9731" width="92.5703125" style="67" customWidth="1"/>
    <col min="9732" max="9732" width="12.85546875" style="67" customWidth="1"/>
    <col min="9733" max="9985" width="9.140625" style="67"/>
    <col min="9986" max="9986" width="5.28515625" style="67" customWidth="1"/>
    <col min="9987" max="9987" width="92.5703125" style="67" customWidth="1"/>
    <col min="9988" max="9988" width="12.85546875" style="67" customWidth="1"/>
    <col min="9989" max="10241" width="9.140625" style="67"/>
    <col min="10242" max="10242" width="5.28515625" style="67" customWidth="1"/>
    <col min="10243" max="10243" width="92.5703125" style="67" customWidth="1"/>
    <col min="10244" max="10244" width="12.85546875" style="67" customWidth="1"/>
    <col min="10245" max="10497" width="9.140625" style="67"/>
    <col min="10498" max="10498" width="5.28515625" style="67" customWidth="1"/>
    <col min="10499" max="10499" width="92.5703125" style="67" customWidth="1"/>
    <col min="10500" max="10500" width="12.85546875" style="67" customWidth="1"/>
    <col min="10501" max="10753" width="9.140625" style="67"/>
    <col min="10754" max="10754" width="5.28515625" style="67" customWidth="1"/>
    <col min="10755" max="10755" width="92.5703125" style="67" customWidth="1"/>
    <col min="10756" max="10756" width="12.85546875" style="67" customWidth="1"/>
    <col min="10757" max="11009" width="9.140625" style="67"/>
    <col min="11010" max="11010" width="5.28515625" style="67" customWidth="1"/>
    <col min="11011" max="11011" width="92.5703125" style="67" customWidth="1"/>
    <col min="11012" max="11012" width="12.85546875" style="67" customWidth="1"/>
    <col min="11013" max="11265" width="9.140625" style="67"/>
    <col min="11266" max="11266" width="5.28515625" style="67" customWidth="1"/>
    <col min="11267" max="11267" width="92.5703125" style="67" customWidth="1"/>
    <col min="11268" max="11268" width="12.85546875" style="67" customWidth="1"/>
    <col min="11269" max="11521" width="9.140625" style="67"/>
    <col min="11522" max="11522" width="5.28515625" style="67" customWidth="1"/>
    <col min="11523" max="11523" width="92.5703125" style="67" customWidth="1"/>
    <col min="11524" max="11524" width="12.85546875" style="67" customWidth="1"/>
    <col min="11525" max="11777" width="9.140625" style="67"/>
    <col min="11778" max="11778" width="5.28515625" style="67" customWidth="1"/>
    <col min="11779" max="11779" width="92.5703125" style="67" customWidth="1"/>
    <col min="11780" max="11780" width="12.85546875" style="67" customWidth="1"/>
    <col min="11781" max="12033" width="9.140625" style="67"/>
    <col min="12034" max="12034" width="5.28515625" style="67" customWidth="1"/>
    <col min="12035" max="12035" width="92.5703125" style="67" customWidth="1"/>
    <col min="12036" max="12036" width="12.85546875" style="67" customWidth="1"/>
    <col min="12037" max="12289" width="9.140625" style="67"/>
    <col min="12290" max="12290" width="5.28515625" style="67" customWidth="1"/>
    <col min="12291" max="12291" width="92.5703125" style="67" customWidth="1"/>
    <col min="12292" max="12292" width="12.85546875" style="67" customWidth="1"/>
    <col min="12293" max="12545" width="9.140625" style="67"/>
    <col min="12546" max="12546" width="5.28515625" style="67" customWidth="1"/>
    <col min="12547" max="12547" width="92.5703125" style="67" customWidth="1"/>
    <col min="12548" max="12548" width="12.85546875" style="67" customWidth="1"/>
    <col min="12549" max="12801" width="9.140625" style="67"/>
    <col min="12802" max="12802" width="5.28515625" style="67" customWidth="1"/>
    <col min="12803" max="12803" width="92.5703125" style="67" customWidth="1"/>
    <col min="12804" max="12804" width="12.85546875" style="67" customWidth="1"/>
    <col min="12805" max="13057" width="9.140625" style="67"/>
    <col min="13058" max="13058" width="5.28515625" style="67" customWidth="1"/>
    <col min="13059" max="13059" width="92.5703125" style="67" customWidth="1"/>
    <col min="13060" max="13060" width="12.85546875" style="67" customWidth="1"/>
    <col min="13061" max="13313" width="9.140625" style="67"/>
    <col min="13314" max="13314" width="5.28515625" style="67" customWidth="1"/>
    <col min="13315" max="13315" width="92.5703125" style="67" customWidth="1"/>
    <col min="13316" max="13316" width="12.85546875" style="67" customWidth="1"/>
    <col min="13317" max="13569" width="9.140625" style="67"/>
    <col min="13570" max="13570" width="5.28515625" style="67" customWidth="1"/>
    <col min="13571" max="13571" width="92.5703125" style="67" customWidth="1"/>
    <col min="13572" max="13572" width="12.85546875" style="67" customWidth="1"/>
    <col min="13573" max="13825" width="9.140625" style="67"/>
    <col min="13826" max="13826" width="5.28515625" style="67" customWidth="1"/>
    <col min="13827" max="13827" width="92.5703125" style="67" customWidth="1"/>
    <col min="13828" max="13828" width="12.85546875" style="67" customWidth="1"/>
    <col min="13829" max="14081" width="9.140625" style="67"/>
    <col min="14082" max="14082" width="5.28515625" style="67" customWidth="1"/>
    <col min="14083" max="14083" width="92.5703125" style="67" customWidth="1"/>
    <col min="14084" max="14084" width="12.85546875" style="67" customWidth="1"/>
    <col min="14085" max="14337" width="9.140625" style="67"/>
    <col min="14338" max="14338" width="5.28515625" style="67" customWidth="1"/>
    <col min="14339" max="14339" width="92.5703125" style="67" customWidth="1"/>
    <col min="14340" max="14340" width="12.85546875" style="67" customWidth="1"/>
    <col min="14341" max="14593" width="9.140625" style="67"/>
    <col min="14594" max="14594" width="5.28515625" style="67" customWidth="1"/>
    <col min="14595" max="14595" width="92.5703125" style="67" customWidth="1"/>
    <col min="14596" max="14596" width="12.85546875" style="67" customWidth="1"/>
    <col min="14597" max="14849" width="9.140625" style="67"/>
    <col min="14850" max="14850" width="5.28515625" style="67" customWidth="1"/>
    <col min="14851" max="14851" width="92.5703125" style="67" customWidth="1"/>
    <col min="14852" max="14852" width="12.85546875" style="67" customWidth="1"/>
    <col min="14853" max="15105" width="9.140625" style="67"/>
    <col min="15106" max="15106" width="5.28515625" style="67" customWidth="1"/>
    <col min="15107" max="15107" width="92.5703125" style="67" customWidth="1"/>
    <col min="15108" max="15108" width="12.85546875" style="67" customWidth="1"/>
    <col min="15109" max="15361" width="9.140625" style="67"/>
    <col min="15362" max="15362" width="5.28515625" style="67" customWidth="1"/>
    <col min="15363" max="15363" width="92.5703125" style="67" customWidth="1"/>
    <col min="15364" max="15364" width="12.85546875" style="67" customWidth="1"/>
    <col min="15365" max="15617" width="9.140625" style="67"/>
    <col min="15618" max="15618" width="5.28515625" style="67" customWidth="1"/>
    <col min="15619" max="15619" width="92.5703125" style="67" customWidth="1"/>
    <col min="15620" max="15620" width="12.85546875" style="67" customWidth="1"/>
    <col min="15621" max="15873" width="9.140625" style="67"/>
    <col min="15874" max="15874" width="5.28515625" style="67" customWidth="1"/>
    <col min="15875" max="15875" width="92.5703125" style="67" customWidth="1"/>
    <col min="15876" max="15876" width="12.85546875" style="67" customWidth="1"/>
    <col min="15877" max="16129" width="9.140625" style="67"/>
    <col min="16130" max="16130" width="5.28515625" style="67" customWidth="1"/>
    <col min="16131" max="16131" width="92.5703125" style="67" customWidth="1"/>
    <col min="16132" max="16132" width="12.85546875" style="67" customWidth="1"/>
    <col min="16133" max="16384" width="9.140625" style="67"/>
  </cols>
  <sheetData>
    <row r="1" spans="1:13" ht="88.5" customHeight="1" thickBot="1" x14ac:dyDescent="0.25">
      <c r="A1" s="366"/>
      <c r="B1" s="366"/>
      <c r="C1" s="366"/>
      <c r="D1" s="366"/>
    </row>
    <row r="2" spans="1:13" ht="99" customHeight="1" x14ac:dyDescent="0.2">
      <c r="A2" s="116" t="s">
        <v>0</v>
      </c>
      <c r="B2" s="117" t="s">
        <v>1</v>
      </c>
      <c r="C2" s="117" t="s">
        <v>2</v>
      </c>
      <c r="D2" s="117" t="s">
        <v>3</v>
      </c>
      <c r="E2" s="118" t="s">
        <v>4</v>
      </c>
      <c r="F2" s="119" t="s">
        <v>5</v>
      </c>
      <c r="G2" s="118" t="s">
        <v>6</v>
      </c>
      <c r="H2" s="120" t="s">
        <v>68</v>
      </c>
      <c r="I2" s="120" t="s">
        <v>149</v>
      </c>
      <c r="J2" s="120" t="s">
        <v>231</v>
      </c>
      <c r="K2" s="120" t="s">
        <v>236</v>
      </c>
      <c r="L2" s="120" t="s">
        <v>326</v>
      </c>
      <c r="M2" s="120" t="s">
        <v>5</v>
      </c>
    </row>
    <row r="3" spans="1:13" ht="28.5" customHeight="1" x14ac:dyDescent="0.25">
      <c r="A3" s="182">
        <v>1</v>
      </c>
      <c r="B3" s="183">
        <v>701</v>
      </c>
      <c r="C3" s="184" t="s">
        <v>58</v>
      </c>
      <c r="D3" s="182">
        <v>20</v>
      </c>
      <c r="E3" s="182">
        <v>9</v>
      </c>
      <c r="F3" s="185">
        <f>(E3-D3)/E3</f>
        <v>-1.2222222222222223</v>
      </c>
      <c r="G3" s="186">
        <v>10</v>
      </c>
      <c r="H3" s="187">
        <v>7</v>
      </c>
      <c r="I3" s="187">
        <v>3</v>
      </c>
      <c r="J3" s="187">
        <v>3</v>
      </c>
      <c r="K3" s="187">
        <v>10</v>
      </c>
      <c r="L3" s="187">
        <v>5</v>
      </c>
      <c r="M3" s="188">
        <f t="shared" ref="M3:M8" si="0">(L3-K3)/L3</f>
        <v>-1</v>
      </c>
    </row>
    <row r="4" spans="1:13" ht="26.25" customHeight="1" x14ac:dyDescent="0.25">
      <c r="A4" s="182">
        <v>2</v>
      </c>
      <c r="B4" s="183">
        <v>5602</v>
      </c>
      <c r="C4" s="184" t="s">
        <v>48</v>
      </c>
      <c r="D4" s="182">
        <v>0</v>
      </c>
      <c r="E4" s="182">
        <v>0</v>
      </c>
      <c r="F4" s="185">
        <v>0</v>
      </c>
      <c r="G4" s="186">
        <v>0</v>
      </c>
      <c r="H4" s="187">
        <v>0</v>
      </c>
      <c r="I4" s="187">
        <v>0</v>
      </c>
      <c r="J4" s="187">
        <v>1</v>
      </c>
      <c r="K4" s="187">
        <v>5</v>
      </c>
      <c r="L4" s="187">
        <v>3</v>
      </c>
      <c r="M4" s="188">
        <f t="shared" si="0"/>
        <v>-0.66666666666666663</v>
      </c>
    </row>
    <row r="5" spans="1:13" ht="25.5" x14ac:dyDescent="0.25">
      <c r="A5" s="182">
        <v>3</v>
      </c>
      <c r="B5" s="183">
        <v>5306</v>
      </c>
      <c r="C5" s="184" t="s">
        <v>46</v>
      </c>
      <c r="D5" s="182">
        <v>2</v>
      </c>
      <c r="E5" s="182">
        <v>1</v>
      </c>
      <c r="F5" s="185">
        <f>(E5-D5)/E5</f>
        <v>-1</v>
      </c>
      <c r="G5" s="186">
        <v>0</v>
      </c>
      <c r="H5" s="187">
        <v>2</v>
      </c>
      <c r="I5" s="187">
        <v>0</v>
      </c>
      <c r="J5" s="187">
        <v>3</v>
      </c>
      <c r="K5" s="187">
        <v>3</v>
      </c>
      <c r="L5" s="187">
        <v>2</v>
      </c>
      <c r="M5" s="188">
        <f t="shared" si="0"/>
        <v>-0.5</v>
      </c>
    </row>
    <row r="6" spans="1:13" ht="38.25" x14ac:dyDescent="0.25">
      <c r="A6" s="182">
        <v>4</v>
      </c>
      <c r="B6" s="183">
        <v>5113</v>
      </c>
      <c r="C6" s="184" t="s">
        <v>42</v>
      </c>
      <c r="D6" s="182">
        <v>0</v>
      </c>
      <c r="E6" s="182">
        <v>0</v>
      </c>
      <c r="F6" s="185">
        <v>0</v>
      </c>
      <c r="G6" s="186">
        <v>0</v>
      </c>
      <c r="H6" s="187">
        <v>7</v>
      </c>
      <c r="I6" s="187">
        <v>6</v>
      </c>
      <c r="J6" s="187">
        <v>1</v>
      </c>
      <c r="K6" s="187">
        <v>7</v>
      </c>
      <c r="L6" s="187">
        <v>5</v>
      </c>
      <c r="M6" s="188">
        <f t="shared" si="0"/>
        <v>-0.4</v>
      </c>
    </row>
    <row r="7" spans="1:13" ht="30" customHeight="1" x14ac:dyDescent="0.25">
      <c r="A7" s="182">
        <v>5</v>
      </c>
      <c r="B7" s="183">
        <v>202</v>
      </c>
      <c r="C7" s="184" t="s">
        <v>10</v>
      </c>
      <c r="D7" s="182">
        <v>6</v>
      </c>
      <c r="E7" s="182">
        <v>4</v>
      </c>
      <c r="F7" s="185">
        <f>(E7-D7)/E7</f>
        <v>-0.5</v>
      </c>
      <c r="G7" s="186">
        <v>3</v>
      </c>
      <c r="H7" s="187">
        <v>3</v>
      </c>
      <c r="I7" s="187">
        <v>3</v>
      </c>
      <c r="J7" s="187">
        <v>4</v>
      </c>
      <c r="K7" s="187">
        <v>3</v>
      </c>
      <c r="L7" s="187">
        <v>3</v>
      </c>
      <c r="M7" s="188">
        <f t="shared" si="0"/>
        <v>0</v>
      </c>
    </row>
    <row r="8" spans="1:13" ht="27.75" customHeight="1" x14ac:dyDescent="0.25">
      <c r="A8" s="182">
        <v>6</v>
      </c>
      <c r="B8" s="183">
        <v>302</v>
      </c>
      <c r="C8" s="184" t="s">
        <v>12</v>
      </c>
      <c r="D8" s="182">
        <v>2</v>
      </c>
      <c r="E8" s="182">
        <v>2</v>
      </c>
      <c r="F8" s="185">
        <f>(E8-D8)/E8</f>
        <v>0</v>
      </c>
      <c r="G8" s="186">
        <v>2</v>
      </c>
      <c r="H8" s="187">
        <v>0</v>
      </c>
      <c r="I8" s="187">
        <v>1</v>
      </c>
      <c r="J8" s="187">
        <v>0</v>
      </c>
      <c r="K8" s="187">
        <v>1</v>
      </c>
      <c r="L8" s="187">
        <v>1</v>
      </c>
      <c r="M8" s="188">
        <f t="shared" si="0"/>
        <v>0</v>
      </c>
    </row>
    <row r="9" spans="1:13" ht="38.25" x14ac:dyDescent="0.25">
      <c r="A9" s="182">
        <v>7</v>
      </c>
      <c r="B9" s="183">
        <v>502</v>
      </c>
      <c r="C9" s="184" t="s">
        <v>14</v>
      </c>
      <c r="D9" s="182">
        <v>0</v>
      </c>
      <c r="E9" s="182">
        <v>0</v>
      </c>
      <c r="F9" s="185">
        <v>0</v>
      </c>
      <c r="G9" s="186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8">
        <v>0</v>
      </c>
    </row>
    <row r="10" spans="1:13" ht="25.5" x14ac:dyDescent="0.25">
      <c r="A10" s="182">
        <v>8</v>
      </c>
      <c r="B10" s="183">
        <v>602</v>
      </c>
      <c r="C10" s="184" t="s">
        <v>15</v>
      </c>
      <c r="D10" s="182">
        <v>0</v>
      </c>
      <c r="E10" s="182">
        <v>2</v>
      </c>
      <c r="F10" s="185">
        <f>(E10-D10)/E10</f>
        <v>1</v>
      </c>
      <c r="G10" s="186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8">
        <v>0</v>
      </c>
    </row>
    <row r="11" spans="1:13" ht="25.5" x14ac:dyDescent="0.25">
      <c r="A11" s="182">
        <v>9</v>
      </c>
      <c r="B11" s="183">
        <v>802</v>
      </c>
      <c r="C11" s="184" t="s">
        <v>16</v>
      </c>
      <c r="D11" s="182">
        <v>0</v>
      </c>
      <c r="E11" s="182">
        <v>2</v>
      </c>
      <c r="F11" s="185">
        <f>(E11-D11)/E11</f>
        <v>1</v>
      </c>
      <c r="G11" s="186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8">
        <v>0</v>
      </c>
    </row>
    <row r="12" spans="1:13" ht="25.5" x14ac:dyDescent="0.25">
      <c r="A12" s="182">
        <v>10</v>
      </c>
      <c r="B12" s="183">
        <v>1002</v>
      </c>
      <c r="C12" s="184" t="s">
        <v>17</v>
      </c>
      <c r="D12" s="182">
        <v>0</v>
      </c>
      <c r="E12" s="182">
        <v>0</v>
      </c>
      <c r="F12" s="185">
        <v>0</v>
      </c>
      <c r="G12" s="186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8">
        <v>0</v>
      </c>
    </row>
    <row r="13" spans="1:13" ht="25.5" customHeight="1" x14ac:dyDescent="0.25">
      <c r="A13" s="182">
        <v>11</v>
      </c>
      <c r="B13" s="183">
        <v>1202</v>
      </c>
      <c r="C13" s="184" t="s">
        <v>18</v>
      </c>
      <c r="D13" s="182">
        <v>0</v>
      </c>
      <c r="E13" s="182">
        <v>1</v>
      </c>
      <c r="F13" s="185">
        <f>(E13-D13)/E13</f>
        <v>1</v>
      </c>
      <c r="G13" s="186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8">
        <v>0</v>
      </c>
    </row>
    <row r="14" spans="1:13" ht="38.25" x14ac:dyDescent="0.25">
      <c r="A14" s="182">
        <v>12</v>
      </c>
      <c r="B14" s="183">
        <v>1302</v>
      </c>
      <c r="C14" s="184" t="s">
        <v>19</v>
      </c>
      <c r="D14" s="182">
        <v>0</v>
      </c>
      <c r="E14" s="182">
        <v>0</v>
      </c>
      <c r="F14" s="185">
        <v>0</v>
      </c>
      <c r="G14" s="186">
        <v>0</v>
      </c>
      <c r="H14" s="187">
        <v>0</v>
      </c>
      <c r="I14" s="187">
        <v>3</v>
      </c>
      <c r="J14" s="187">
        <v>0</v>
      </c>
      <c r="K14" s="187">
        <v>0</v>
      </c>
      <c r="L14" s="187">
        <v>0</v>
      </c>
      <c r="M14" s="188">
        <v>0</v>
      </c>
    </row>
    <row r="15" spans="1:13" ht="30" customHeight="1" x14ac:dyDescent="0.25">
      <c r="A15" s="182">
        <v>13</v>
      </c>
      <c r="B15" s="183">
        <v>1402</v>
      </c>
      <c r="C15" s="184" t="s">
        <v>20</v>
      </c>
      <c r="D15" s="182">
        <v>0</v>
      </c>
      <c r="E15" s="182">
        <v>0</v>
      </c>
      <c r="F15" s="185">
        <v>0</v>
      </c>
      <c r="G15" s="186">
        <v>0</v>
      </c>
      <c r="H15" s="187">
        <v>0</v>
      </c>
      <c r="I15" s="187">
        <v>0</v>
      </c>
      <c r="J15" s="187">
        <v>0</v>
      </c>
      <c r="K15" s="187">
        <v>1</v>
      </c>
      <c r="L15" s="187">
        <v>1</v>
      </c>
      <c r="M15" s="188">
        <f>(L15-K15)/L15</f>
        <v>0</v>
      </c>
    </row>
    <row r="16" spans="1:13" ht="26.25" customHeight="1" x14ac:dyDescent="0.25">
      <c r="A16" s="182">
        <v>14</v>
      </c>
      <c r="B16" s="183">
        <v>1602</v>
      </c>
      <c r="C16" s="184" t="s">
        <v>22</v>
      </c>
      <c r="D16" s="182">
        <v>2</v>
      </c>
      <c r="E16" s="182">
        <v>1</v>
      </c>
      <c r="F16" s="185">
        <f>(E16-D16)/E16</f>
        <v>-1</v>
      </c>
      <c r="G16" s="186">
        <v>0</v>
      </c>
      <c r="H16" s="187">
        <v>0</v>
      </c>
      <c r="I16" s="187">
        <v>1</v>
      </c>
      <c r="J16" s="187">
        <v>0</v>
      </c>
      <c r="K16" s="187">
        <v>1</v>
      </c>
      <c r="L16" s="187">
        <v>1</v>
      </c>
      <c r="M16" s="188">
        <f>(L16-K16)/L16</f>
        <v>0</v>
      </c>
    </row>
    <row r="17" spans="1:13" ht="28.5" customHeight="1" x14ac:dyDescent="0.25">
      <c r="A17" s="182">
        <v>15</v>
      </c>
      <c r="B17" s="183">
        <v>1702</v>
      </c>
      <c r="C17" s="184" t="s">
        <v>23</v>
      </c>
      <c r="D17" s="182">
        <v>2</v>
      </c>
      <c r="E17" s="182">
        <v>1</v>
      </c>
      <c r="F17" s="185">
        <f>(E17-D17)/E17</f>
        <v>-1</v>
      </c>
      <c r="G17" s="186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8">
        <v>0</v>
      </c>
    </row>
    <row r="18" spans="1:13" ht="25.5" x14ac:dyDescent="0.25">
      <c r="A18" s="182">
        <v>16</v>
      </c>
      <c r="B18" s="183">
        <v>1802</v>
      </c>
      <c r="C18" s="184" t="s">
        <v>62</v>
      </c>
      <c r="D18" s="182">
        <v>0</v>
      </c>
      <c r="E18" s="182">
        <v>0</v>
      </c>
      <c r="F18" s="185">
        <v>0</v>
      </c>
      <c r="G18" s="186">
        <v>3</v>
      </c>
      <c r="H18" s="187">
        <v>0</v>
      </c>
      <c r="I18" s="187">
        <v>0</v>
      </c>
      <c r="J18" s="187">
        <v>0</v>
      </c>
      <c r="K18" s="187">
        <v>1</v>
      </c>
      <c r="L18" s="187">
        <v>0</v>
      </c>
      <c r="M18" s="188">
        <v>0</v>
      </c>
    </row>
    <row r="19" spans="1:13" ht="28.5" customHeight="1" x14ac:dyDescent="0.25">
      <c r="A19" s="182">
        <v>17</v>
      </c>
      <c r="B19" s="183">
        <v>1902</v>
      </c>
      <c r="C19" s="184" t="s">
        <v>24</v>
      </c>
      <c r="D19" s="182">
        <v>0</v>
      </c>
      <c r="E19" s="182">
        <v>0</v>
      </c>
      <c r="F19" s="185">
        <v>0</v>
      </c>
      <c r="G19" s="186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8">
        <v>0</v>
      </c>
    </row>
    <row r="20" spans="1:13" ht="26.25" customHeight="1" x14ac:dyDescent="0.25">
      <c r="A20" s="182">
        <v>18</v>
      </c>
      <c r="B20" s="183">
        <v>2002</v>
      </c>
      <c r="C20" s="184" t="s">
        <v>25</v>
      </c>
      <c r="D20" s="182">
        <v>0</v>
      </c>
      <c r="E20" s="182">
        <v>0</v>
      </c>
      <c r="F20" s="185">
        <v>0</v>
      </c>
      <c r="G20" s="186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8">
        <v>0</v>
      </c>
    </row>
    <row r="21" spans="1:13" ht="27.75" customHeight="1" x14ac:dyDescent="0.25">
      <c r="A21" s="182">
        <v>19</v>
      </c>
      <c r="B21" s="183">
        <v>2102</v>
      </c>
      <c r="C21" s="184" t="s">
        <v>26</v>
      </c>
      <c r="D21" s="182">
        <v>0</v>
      </c>
      <c r="E21" s="182">
        <v>0</v>
      </c>
      <c r="F21" s="185">
        <v>0</v>
      </c>
      <c r="G21" s="186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8">
        <v>0</v>
      </c>
    </row>
    <row r="22" spans="1:13" ht="38.25" x14ac:dyDescent="0.25">
      <c r="A22" s="182">
        <v>20</v>
      </c>
      <c r="B22" s="183">
        <v>2202</v>
      </c>
      <c r="C22" s="184" t="s">
        <v>27</v>
      </c>
      <c r="D22" s="182">
        <v>0</v>
      </c>
      <c r="E22" s="182">
        <v>0</v>
      </c>
      <c r="F22" s="185">
        <v>0</v>
      </c>
      <c r="G22" s="186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8">
        <v>0</v>
      </c>
    </row>
    <row r="23" spans="1:13" ht="38.25" x14ac:dyDescent="0.25">
      <c r="A23" s="182">
        <v>21</v>
      </c>
      <c r="B23" s="183">
        <v>2402</v>
      </c>
      <c r="C23" s="184" t="s">
        <v>63</v>
      </c>
      <c r="D23" s="182">
        <v>2</v>
      </c>
      <c r="E23" s="182">
        <v>0</v>
      </c>
      <c r="F23" s="185">
        <v>0</v>
      </c>
      <c r="G23" s="186">
        <v>1</v>
      </c>
      <c r="H23" s="187">
        <v>0</v>
      </c>
      <c r="I23" s="187">
        <v>0</v>
      </c>
      <c r="J23" s="187">
        <v>0</v>
      </c>
      <c r="K23" s="187">
        <v>2</v>
      </c>
      <c r="L23" s="187">
        <v>0</v>
      </c>
      <c r="M23" s="188">
        <v>0</v>
      </c>
    </row>
    <row r="24" spans="1:13" ht="38.25" x14ac:dyDescent="0.25">
      <c r="A24" s="182">
        <v>22</v>
      </c>
      <c r="B24" s="183">
        <v>2602</v>
      </c>
      <c r="C24" s="184" t="s">
        <v>30</v>
      </c>
      <c r="D24" s="182">
        <v>0</v>
      </c>
      <c r="E24" s="182">
        <v>2</v>
      </c>
      <c r="F24" s="185">
        <f>(E24-D24)/E24</f>
        <v>1</v>
      </c>
      <c r="G24" s="186">
        <v>0</v>
      </c>
      <c r="H24" s="187">
        <v>1</v>
      </c>
      <c r="I24" s="187">
        <v>0</v>
      </c>
      <c r="J24" s="187">
        <v>1</v>
      </c>
      <c r="K24" s="187">
        <v>0</v>
      </c>
      <c r="L24" s="187">
        <v>0</v>
      </c>
      <c r="M24" s="188">
        <v>0</v>
      </c>
    </row>
    <row r="25" spans="1:13" ht="29.25" customHeight="1" x14ac:dyDescent="0.25">
      <c r="A25" s="182">
        <v>23</v>
      </c>
      <c r="B25" s="183">
        <v>2702</v>
      </c>
      <c r="C25" s="184" t="s">
        <v>8</v>
      </c>
      <c r="D25" s="182">
        <v>0</v>
      </c>
      <c r="E25" s="182">
        <v>2</v>
      </c>
      <c r="F25" s="185">
        <f>(E25-D25)/E25</f>
        <v>1</v>
      </c>
      <c r="G25" s="186">
        <v>1</v>
      </c>
      <c r="H25" s="187">
        <v>0</v>
      </c>
      <c r="I25" s="187">
        <v>0</v>
      </c>
      <c r="J25" s="187">
        <v>0</v>
      </c>
      <c r="K25" s="187">
        <v>1</v>
      </c>
      <c r="L25" s="187">
        <v>1</v>
      </c>
      <c r="M25" s="188">
        <f>(L25-K25)/L25</f>
        <v>0</v>
      </c>
    </row>
    <row r="26" spans="1:13" ht="25.5" x14ac:dyDescent="0.25">
      <c r="A26" s="182">
        <v>24</v>
      </c>
      <c r="B26" s="183">
        <v>3002</v>
      </c>
      <c r="C26" s="184" t="s">
        <v>31</v>
      </c>
      <c r="D26" s="182">
        <v>0</v>
      </c>
      <c r="E26" s="182">
        <v>0</v>
      </c>
      <c r="F26" s="185">
        <v>0</v>
      </c>
      <c r="G26" s="186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8">
        <v>0</v>
      </c>
    </row>
    <row r="27" spans="1:13" ht="38.25" x14ac:dyDescent="0.25">
      <c r="A27" s="182">
        <v>25</v>
      </c>
      <c r="B27" s="183">
        <v>3102</v>
      </c>
      <c r="C27" s="184" t="s">
        <v>7</v>
      </c>
      <c r="D27" s="182">
        <v>2</v>
      </c>
      <c r="E27" s="182">
        <v>6</v>
      </c>
      <c r="F27" s="185">
        <f>(E27-D27)/E27</f>
        <v>0.66666666666666663</v>
      </c>
      <c r="G27" s="186">
        <v>1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8">
        <v>0</v>
      </c>
    </row>
    <row r="28" spans="1:13" ht="25.5" x14ac:dyDescent="0.25">
      <c r="A28" s="182">
        <v>26</v>
      </c>
      <c r="B28" s="183">
        <v>3302</v>
      </c>
      <c r="C28" s="184" t="s">
        <v>33</v>
      </c>
      <c r="D28" s="182">
        <v>0</v>
      </c>
      <c r="E28" s="182">
        <v>0</v>
      </c>
      <c r="F28" s="185">
        <v>0</v>
      </c>
      <c r="G28" s="186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8">
        <v>0</v>
      </c>
    </row>
    <row r="29" spans="1:13" ht="24.75" customHeight="1" x14ac:dyDescent="0.25">
      <c r="A29" s="182">
        <v>27</v>
      </c>
      <c r="B29" s="183">
        <v>3408</v>
      </c>
      <c r="C29" s="184" t="s">
        <v>34</v>
      </c>
      <c r="D29" s="182">
        <v>0</v>
      </c>
      <c r="E29" s="182">
        <v>0</v>
      </c>
      <c r="F29" s="185">
        <v>0</v>
      </c>
      <c r="G29" s="186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8">
        <v>0</v>
      </c>
    </row>
    <row r="30" spans="1:13" ht="25.5" x14ac:dyDescent="0.25">
      <c r="A30" s="182">
        <v>28</v>
      </c>
      <c r="B30" s="183">
        <v>3409</v>
      </c>
      <c r="C30" s="184" t="s">
        <v>35</v>
      </c>
      <c r="D30" s="182">
        <v>0</v>
      </c>
      <c r="E30" s="182">
        <v>0</v>
      </c>
      <c r="F30" s="185">
        <v>0</v>
      </c>
      <c r="G30" s="186">
        <v>0</v>
      </c>
      <c r="H30" s="187">
        <v>0</v>
      </c>
      <c r="I30" s="187">
        <v>0</v>
      </c>
      <c r="J30" s="187">
        <v>0</v>
      </c>
      <c r="K30" s="187">
        <v>0</v>
      </c>
      <c r="L30" s="187">
        <v>0</v>
      </c>
      <c r="M30" s="188">
        <v>0</v>
      </c>
    </row>
    <row r="31" spans="1:13" ht="29.25" customHeight="1" x14ac:dyDescent="0.25">
      <c r="A31" s="182">
        <v>29</v>
      </c>
      <c r="B31" s="183">
        <v>3414</v>
      </c>
      <c r="C31" s="184" t="s">
        <v>64</v>
      </c>
      <c r="D31" s="182">
        <v>1</v>
      </c>
      <c r="E31" s="182">
        <v>0</v>
      </c>
      <c r="F31" s="185">
        <v>0</v>
      </c>
      <c r="G31" s="186">
        <v>2</v>
      </c>
      <c r="H31" s="187">
        <v>1</v>
      </c>
      <c r="I31" s="187">
        <v>1</v>
      </c>
      <c r="J31" s="187">
        <v>1</v>
      </c>
      <c r="K31" s="187">
        <v>1</v>
      </c>
      <c r="L31" s="187">
        <v>1</v>
      </c>
      <c r="M31" s="188">
        <f>(L31-K31)/L31</f>
        <v>0</v>
      </c>
    </row>
    <row r="32" spans="1:13" ht="25.5" x14ac:dyDescent="0.25">
      <c r="A32" s="182">
        <v>30</v>
      </c>
      <c r="B32" s="183">
        <v>3415</v>
      </c>
      <c r="C32" s="184" t="s">
        <v>36</v>
      </c>
      <c r="D32" s="182">
        <v>0</v>
      </c>
      <c r="E32" s="182">
        <v>0</v>
      </c>
      <c r="F32" s="185">
        <v>0</v>
      </c>
      <c r="G32" s="186">
        <v>0</v>
      </c>
      <c r="H32" s="187">
        <v>0</v>
      </c>
      <c r="I32" s="187">
        <v>0</v>
      </c>
      <c r="J32" s="187">
        <v>0</v>
      </c>
      <c r="K32" s="187">
        <v>0</v>
      </c>
      <c r="L32" s="187">
        <v>0</v>
      </c>
      <c r="M32" s="188">
        <v>0</v>
      </c>
    </row>
    <row r="33" spans="1:13" ht="31.5" x14ac:dyDescent="0.25">
      <c r="A33" s="182">
        <v>31</v>
      </c>
      <c r="B33" s="189">
        <v>3419</v>
      </c>
      <c r="C33" s="190" t="s">
        <v>84</v>
      </c>
      <c r="D33" s="182"/>
      <c r="E33" s="182"/>
      <c r="F33" s="185"/>
      <c r="G33" s="186"/>
      <c r="H33" s="187"/>
      <c r="I33" s="187"/>
      <c r="J33" s="187">
        <v>0</v>
      </c>
      <c r="K33" s="187">
        <v>0</v>
      </c>
      <c r="L33" s="187">
        <v>0</v>
      </c>
      <c r="M33" s="188">
        <v>0</v>
      </c>
    </row>
    <row r="34" spans="1:13" ht="28.5" customHeight="1" x14ac:dyDescent="0.25">
      <c r="A34" s="182">
        <v>32</v>
      </c>
      <c r="B34" s="183">
        <v>3422</v>
      </c>
      <c r="C34" s="184" t="s">
        <v>37</v>
      </c>
      <c r="D34" s="182">
        <v>0</v>
      </c>
      <c r="E34" s="182">
        <v>0</v>
      </c>
      <c r="F34" s="185">
        <v>0</v>
      </c>
      <c r="G34" s="186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8">
        <v>0</v>
      </c>
    </row>
    <row r="35" spans="1:13" ht="28.5" customHeight="1" x14ac:dyDescent="0.25">
      <c r="A35" s="182">
        <v>33</v>
      </c>
      <c r="B35" s="183">
        <v>4003</v>
      </c>
      <c r="C35" s="184" t="s">
        <v>65</v>
      </c>
      <c r="D35" s="182">
        <v>0</v>
      </c>
      <c r="E35" s="182">
        <v>0</v>
      </c>
      <c r="F35" s="185">
        <v>0</v>
      </c>
      <c r="G35" s="186">
        <v>1</v>
      </c>
      <c r="H35" s="187">
        <v>0</v>
      </c>
      <c r="I35" s="187">
        <v>0</v>
      </c>
      <c r="J35" s="187">
        <v>0</v>
      </c>
      <c r="K35" s="187">
        <v>0</v>
      </c>
      <c r="L35" s="187">
        <v>0</v>
      </c>
      <c r="M35" s="188">
        <v>0</v>
      </c>
    </row>
    <row r="36" spans="1:13" ht="25.5" x14ac:dyDescent="0.25">
      <c r="A36" s="182">
        <v>34</v>
      </c>
      <c r="B36" s="183">
        <v>4026</v>
      </c>
      <c r="C36" s="184" t="s">
        <v>39</v>
      </c>
      <c r="D36" s="182">
        <v>0</v>
      </c>
      <c r="E36" s="182">
        <v>0</v>
      </c>
      <c r="F36" s="185">
        <v>0</v>
      </c>
      <c r="G36" s="186">
        <v>0</v>
      </c>
      <c r="H36" s="187">
        <v>0</v>
      </c>
      <c r="I36" s="187">
        <v>0</v>
      </c>
      <c r="J36" s="187">
        <v>0</v>
      </c>
      <c r="K36" s="187">
        <v>0</v>
      </c>
      <c r="L36" s="187">
        <v>0</v>
      </c>
      <c r="M36" s="188">
        <v>0</v>
      </c>
    </row>
    <row r="37" spans="1:13" ht="38.25" x14ac:dyDescent="0.25">
      <c r="A37" s="182">
        <v>35</v>
      </c>
      <c r="B37" s="183">
        <v>4043</v>
      </c>
      <c r="C37" s="184" t="s">
        <v>40</v>
      </c>
      <c r="D37" s="182">
        <v>0</v>
      </c>
      <c r="E37" s="182">
        <v>0</v>
      </c>
      <c r="F37" s="185">
        <v>0</v>
      </c>
      <c r="G37" s="186">
        <v>0</v>
      </c>
      <c r="H37" s="187">
        <v>0</v>
      </c>
      <c r="I37" s="187">
        <v>1</v>
      </c>
      <c r="J37" s="187">
        <v>0</v>
      </c>
      <c r="K37" s="187">
        <v>0</v>
      </c>
      <c r="L37" s="187">
        <v>0</v>
      </c>
      <c r="M37" s="188">
        <v>0</v>
      </c>
    </row>
    <row r="38" spans="1:13" ht="27" customHeight="1" x14ac:dyDescent="0.25">
      <c r="A38" s="182">
        <v>36</v>
      </c>
      <c r="B38" s="183">
        <v>4099</v>
      </c>
      <c r="C38" s="184" t="s">
        <v>41</v>
      </c>
      <c r="D38" s="182">
        <v>0</v>
      </c>
      <c r="E38" s="182">
        <v>0</v>
      </c>
      <c r="F38" s="185">
        <v>0</v>
      </c>
      <c r="G38" s="186">
        <v>0</v>
      </c>
      <c r="H38" s="187">
        <v>0</v>
      </c>
      <c r="I38" s="187">
        <v>0</v>
      </c>
      <c r="J38" s="187">
        <v>0</v>
      </c>
      <c r="K38" s="187">
        <v>0</v>
      </c>
      <c r="L38" s="187">
        <v>0</v>
      </c>
      <c r="M38" s="188">
        <v>0</v>
      </c>
    </row>
    <row r="39" spans="1:13" ht="38.25" x14ac:dyDescent="0.25">
      <c r="A39" s="182">
        <v>37</v>
      </c>
      <c r="B39" s="183">
        <v>5201</v>
      </c>
      <c r="C39" s="184" t="s">
        <v>43</v>
      </c>
      <c r="D39" s="182">
        <v>0</v>
      </c>
      <c r="E39" s="182">
        <v>0</v>
      </c>
      <c r="F39" s="185">
        <v>0</v>
      </c>
      <c r="G39" s="186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8">
        <v>0</v>
      </c>
    </row>
    <row r="40" spans="1:13" ht="39" customHeight="1" x14ac:dyDescent="0.25">
      <c r="A40" s="182">
        <v>38</v>
      </c>
      <c r="B40" s="183">
        <v>5202</v>
      </c>
      <c r="C40" s="184" t="s">
        <v>44</v>
      </c>
      <c r="D40" s="182">
        <v>0</v>
      </c>
      <c r="E40" s="182">
        <v>0</v>
      </c>
      <c r="F40" s="185">
        <v>0</v>
      </c>
      <c r="G40" s="186">
        <v>0</v>
      </c>
      <c r="H40" s="187">
        <v>0</v>
      </c>
      <c r="I40" s="187">
        <v>0</v>
      </c>
      <c r="J40" s="187">
        <v>0</v>
      </c>
      <c r="K40" s="187">
        <v>0</v>
      </c>
      <c r="L40" s="187">
        <v>0</v>
      </c>
      <c r="M40" s="188">
        <v>0</v>
      </c>
    </row>
    <row r="41" spans="1:13" ht="25.5" customHeight="1" x14ac:dyDescent="0.25">
      <c r="A41" s="182">
        <v>39</v>
      </c>
      <c r="B41" s="183">
        <v>5207</v>
      </c>
      <c r="C41" s="184" t="s">
        <v>45</v>
      </c>
      <c r="D41" s="182">
        <v>0</v>
      </c>
      <c r="E41" s="182">
        <v>0</v>
      </c>
      <c r="F41" s="185">
        <v>0</v>
      </c>
      <c r="G41" s="186">
        <v>0</v>
      </c>
      <c r="H41" s="187">
        <v>0</v>
      </c>
      <c r="I41" s="187">
        <v>0</v>
      </c>
      <c r="J41" s="187">
        <v>0</v>
      </c>
      <c r="K41" s="187">
        <v>0</v>
      </c>
      <c r="L41" s="187">
        <v>0</v>
      </c>
      <c r="M41" s="188">
        <v>0</v>
      </c>
    </row>
    <row r="42" spans="1:13" ht="39.75" customHeight="1" x14ac:dyDescent="0.25">
      <c r="A42" s="182">
        <v>40</v>
      </c>
      <c r="B42" s="183">
        <v>5501</v>
      </c>
      <c r="C42" s="184" t="s">
        <v>47</v>
      </c>
      <c r="D42" s="182">
        <v>0</v>
      </c>
      <c r="E42" s="182">
        <v>0</v>
      </c>
      <c r="F42" s="185">
        <v>0</v>
      </c>
      <c r="G42" s="186">
        <v>0</v>
      </c>
      <c r="H42" s="187">
        <v>0</v>
      </c>
      <c r="I42" s="187">
        <v>0</v>
      </c>
      <c r="J42" s="187">
        <v>0</v>
      </c>
      <c r="K42" s="187">
        <v>6</v>
      </c>
      <c r="L42" s="187">
        <v>0</v>
      </c>
      <c r="M42" s="188">
        <v>0</v>
      </c>
    </row>
    <row r="43" spans="1:13" ht="38.25" x14ac:dyDescent="0.25">
      <c r="A43" s="182">
        <v>41</v>
      </c>
      <c r="B43" s="183">
        <v>5702</v>
      </c>
      <c r="C43" s="184" t="s">
        <v>49</v>
      </c>
      <c r="D43" s="182">
        <v>2</v>
      </c>
      <c r="E43" s="182">
        <v>2</v>
      </c>
      <c r="F43" s="185">
        <f>(E43-D43)/E43</f>
        <v>0</v>
      </c>
      <c r="G43" s="186">
        <v>2</v>
      </c>
      <c r="H43" s="187">
        <v>0</v>
      </c>
      <c r="I43" s="187">
        <v>0</v>
      </c>
      <c r="J43" s="187">
        <v>0</v>
      </c>
      <c r="K43" s="187">
        <v>0</v>
      </c>
      <c r="L43" s="187">
        <v>0</v>
      </c>
      <c r="M43" s="188">
        <v>0</v>
      </c>
    </row>
    <row r="44" spans="1:13" ht="38.25" x14ac:dyDescent="0.25">
      <c r="A44" s="182">
        <v>42</v>
      </c>
      <c r="B44" s="183">
        <v>5705</v>
      </c>
      <c r="C44" s="184" t="s">
        <v>67</v>
      </c>
      <c r="D44" s="182">
        <v>0</v>
      </c>
      <c r="E44" s="182">
        <v>0</v>
      </c>
      <c r="F44" s="185">
        <v>0</v>
      </c>
      <c r="G44" s="186">
        <v>1</v>
      </c>
      <c r="H44" s="187">
        <v>7</v>
      </c>
      <c r="I44" s="187">
        <v>0</v>
      </c>
      <c r="J44" s="187">
        <v>0</v>
      </c>
      <c r="K44" s="187">
        <v>1</v>
      </c>
      <c r="L44" s="187">
        <v>0</v>
      </c>
      <c r="M44" s="188">
        <v>0</v>
      </c>
    </row>
    <row r="45" spans="1:13" ht="38.25" x14ac:dyDescent="0.25">
      <c r="A45" s="182">
        <v>43</v>
      </c>
      <c r="B45" s="183">
        <v>5715</v>
      </c>
      <c r="C45" s="184" t="s">
        <v>50</v>
      </c>
      <c r="D45" s="182">
        <v>0</v>
      </c>
      <c r="E45" s="182">
        <v>0</v>
      </c>
      <c r="F45" s="185">
        <v>0</v>
      </c>
      <c r="G45" s="186">
        <v>0</v>
      </c>
      <c r="H45" s="187">
        <v>0</v>
      </c>
      <c r="I45" s="187">
        <v>0</v>
      </c>
      <c r="J45" s="187">
        <v>0</v>
      </c>
      <c r="K45" s="187">
        <v>0</v>
      </c>
      <c r="L45" s="187">
        <v>0</v>
      </c>
      <c r="M45" s="188">
        <v>0</v>
      </c>
    </row>
    <row r="46" spans="1:13" ht="38.25" x14ac:dyDescent="0.25">
      <c r="A46" s="182">
        <v>44</v>
      </c>
      <c r="B46" s="183">
        <v>5716</v>
      </c>
      <c r="C46" s="184" t="s">
        <v>51</v>
      </c>
      <c r="D46" s="182">
        <v>0</v>
      </c>
      <c r="E46" s="182">
        <v>0</v>
      </c>
      <c r="F46" s="185">
        <v>0</v>
      </c>
      <c r="G46" s="186">
        <v>0</v>
      </c>
      <c r="H46" s="187">
        <v>0</v>
      </c>
      <c r="I46" s="187">
        <v>0</v>
      </c>
      <c r="J46" s="187">
        <v>0</v>
      </c>
      <c r="K46" s="187">
        <v>0</v>
      </c>
      <c r="L46" s="187">
        <v>0</v>
      </c>
      <c r="M46" s="188">
        <v>0</v>
      </c>
    </row>
    <row r="47" spans="1:13" ht="38.25" x14ac:dyDescent="0.25">
      <c r="A47" s="182">
        <v>45</v>
      </c>
      <c r="B47" s="183">
        <v>5721</v>
      </c>
      <c r="C47" s="184" t="s">
        <v>52</v>
      </c>
      <c r="D47" s="182">
        <v>0</v>
      </c>
      <c r="E47" s="182">
        <v>0</v>
      </c>
      <c r="F47" s="185">
        <v>0</v>
      </c>
      <c r="G47" s="186">
        <v>0</v>
      </c>
      <c r="H47" s="187">
        <v>0</v>
      </c>
      <c r="I47" s="187">
        <v>0</v>
      </c>
      <c r="J47" s="187">
        <v>0</v>
      </c>
      <c r="K47" s="187">
        <v>0</v>
      </c>
      <c r="L47" s="187">
        <v>0</v>
      </c>
      <c r="M47" s="188">
        <v>0</v>
      </c>
    </row>
    <row r="48" spans="1:13" ht="38.25" x14ac:dyDescent="0.25">
      <c r="A48" s="182">
        <v>46</v>
      </c>
      <c r="B48" s="183">
        <v>5903</v>
      </c>
      <c r="C48" s="184" t="s">
        <v>53</v>
      </c>
      <c r="D48" s="182">
        <v>0</v>
      </c>
      <c r="E48" s="182">
        <v>0</v>
      </c>
      <c r="F48" s="185">
        <v>0</v>
      </c>
      <c r="G48" s="186">
        <v>0</v>
      </c>
      <c r="H48" s="187">
        <v>3</v>
      </c>
      <c r="I48" s="187">
        <v>0</v>
      </c>
      <c r="J48" s="187">
        <v>0</v>
      </c>
      <c r="K48" s="187">
        <v>0</v>
      </c>
      <c r="L48" s="187">
        <v>0</v>
      </c>
      <c r="M48" s="188">
        <v>0</v>
      </c>
    </row>
    <row r="49" spans="1:13" ht="25.5" x14ac:dyDescent="0.25">
      <c r="A49" s="182">
        <v>47</v>
      </c>
      <c r="B49" s="183">
        <v>6004</v>
      </c>
      <c r="C49" s="184" t="s">
        <v>54</v>
      </c>
      <c r="D49" s="182">
        <v>0</v>
      </c>
      <c r="E49" s="182">
        <v>2</v>
      </c>
      <c r="F49" s="185">
        <f>(E49-D49)/E49</f>
        <v>1</v>
      </c>
      <c r="G49" s="186">
        <v>0</v>
      </c>
      <c r="H49" s="187">
        <v>0</v>
      </c>
      <c r="I49" s="187">
        <v>1</v>
      </c>
      <c r="J49" s="187">
        <v>0</v>
      </c>
      <c r="K49" s="187">
        <v>1</v>
      </c>
      <c r="L49" s="187">
        <v>0</v>
      </c>
      <c r="M49" s="188">
        <v>0</v>
      </c>
    </row>
    <row r="50" spans="1:13" ht="27.75" customHeight="1" x14ac:dyDescent="0.25">
      <c r="A50" s="182">
        <v>48</v>
      </c>
      <c r="B50" s="183">
        <v>6008</v>
      </c>
      <c r="C50" s="184" t="s">
        <v>60</v>
      </c>
      <c r="D50" s="182">
        <v>6</v>
      </c>
      <c r="E50" s="182">
        <v>4</v>
      </c>
      <c r="F50" s="185">
        <f>(E50-D50)/E50</f>
        <v>-0.5</v>
      </c>
      <c r="G50" s="186">
        <v>8</v>
      </c>
      <c r="H50" s="187">
        <v>4</v>
      </c>
      <c r="I50" s="187">
        <v>3</v>
      </c>
      <c r="J50" s="187">
        <v>4</v>
      </c>
      <c r="K50" s="187">
        <v>1</v>
      </c>
      <c r="L50" s="187">
        <v>0</v>
      </c>
      <c r="M50" s="188">
        <v>0</v>
      </c>
    </row>
    <row r="51" spans="1:13" ht="30" customHeight="1" x14ac:dyDescent="0.25">
      <c r="A51" s="182">
        <v>49</v>
      </c>
      <c r="B51" s="183">
        <v>6013</v>
      </c>
      <c r="C51" s="184" t="s">
        <v>55</v>
      </c>
      <c r="D51" s="182">
        <v>0</v>
      </c>
      <c r="E51" s="182">
        <v>0</v>
      </c>
      <c r="F51" s="185">
        <v>0</v>
      </c>
      <c r="G51" s="186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8">
        <v>0</v>
      </c>
    </row>
    <row r="52" spans="1:13" ht="24.75" customHeight="1" x14ac:dyDescent="0.25">
      <c r="A52" s="182">
        <v>50</v>
      </c>
      <c r="B52" s="183">
        <v>6021</v>
      </c>
      <c r="C52" s="184" t="s">
        <v>56</v>
      </c>
      <c r="D52" s="182">
        <v>0</v>
      </c>
      <c r="E52" s="182">
        <v>0</v>
      </c>
      <c r="F52" s="185">
        <v>0</v>
      </c>
      <c r="G52" s="186">
        <v>0</v>
      </c>
      <c r="H52" s="187">
        <v>0</v>
      </c>
      <c r="I52" s="187">
        <v>0</v>
      </c>
      <c r="J52" s="187">
        <v>0</v>
      </c>
      <c r="K52" s="187">
        <v>0</v>
      </c>
      <c r="L52" s="187">
        <v>0</v>
      </c>
      <c r="M52" s="188">
        <v>0</v>
      </c>
    </row>
    <row r="53" spans="1:13" ht="51" x14ac:dyDescent="0.25">
      <c r="A53" s="182">
        <v>51</v>
      </c>
      <c r="B53" s="183">
        <v>9401</v>
      </c>
      <c r="C53" s="184" t="s">
        <v>57</v>
      </c>
      <c r="D53" s="182">
        <v>2</v>
      </c>
      <c r="E53" s="182">
        <v>2</v>
      </c>
      <c r="F53" s="185">
        <f>(E53-D53)/E53</f>
        <v>0</v>
      </c>
      <c r="G53" s="186">
        <v>0</v>
      </c>
      <c r="H53" s="187">
        <v>1</v>
      </c>
      <c r="I53" s="187">
        <v>0</v>
      </c>
      <c r="J53" s="187">
        <v>2</v>
      </c>
      <c r="K53" s="187">
        <v>1</v>
      </c>
      <c r="L53" s="187">
        <v>0</v>
      </c>
      <c r="M53" s="188">
        <v>0</v>
      </c>
    </row>
    <row r="54" spans="1:13" ht="38.25" x14ac:dyDescent="0.25">
      <c r="A54" s="191">
        <v>52</v>
      </c>
      <c r="B54" s="192">
        <v>902</v>
      </c>
      <c r="C54" s="193" t="s">
        <v>9</v>
      </c>
      <c r="D54" s="191">
        <v>14</v>
      </c>
      <c r="E54" s="191">
        <v>7</v>
      </c>
      <c r="F54" s="194">
        <f>(E54-D54)/E54</f>
        <v>-1</v>
      </c>
      <c r="G54" s="195">
        <v>5</v>
      </c>
      <c r="H54" s="196">
        <v>4</v>
      </c>
      <c r="I54" s="196">
        <v>1</v>
      </c>
      <c r="J54" s="196">
        <v>6</v>
      </c>
      <c r="K54" s="196">
        <v>8</v>
      </c>
      <c r="L54" s="196">
        <v>9</v>
      </c>
      <c r="M54" s="197">
        <f t="shared" ref="M54:M64" si="1">(L54-K54)/L54</f>
        <v>0.1111111111111111</v>
      </c>
    </row>
    <row r="55" spans="1:13" ht="39.75" customHeight="1" x14ac:dyDescent="0.25">
      <c r="A55" s="191">
        <v>53</v>
      </c>
      <c r="B55" s="192">
        <v>3501</v>
      </c>
      <c r="C55" s="193" t="s">
        <v>59</v>
      </c>
      <c r="D55" s="191">
        <v>15</v>
      </c>
      <c r="E55" s="191">
        <v>12</v>
      </c>
      <c r="F55" s="194">
        <f>(E55-D55)/E55</f>
        <v>-0.25</v>
      </c>
      <c r="G55" s="195">
        <v>14</v>
      </c>
      <c r="H55" s="196">
        <v>3</v>
      </c>
      <c r="I55" s="196">
        <v>9</v>
      </c>
      <c r="J55" s="196">
        <v>2</v>
      </c>
      <c r="K55" s="196">
        <v>4</v>
      </c>
      <c r="L55" s="196">
        <v>6</v>
      </c>
      <c r="M55" s="197">
        <f t="shared" si="1"/>
        <v>0.33333333333333331</v>
      </c>
    </row>
    <row r="56" spans="1:13" ht="38.25" x14ac:dyDescent="0.25">
      <c r="A56" s="191">
        <v>54</v>
      </c>
      <c r="B56" s="192">
        <v>402</v>
      </c>
      <c r="C56" s="193" t="s">
        <v>13</v>
      </c>
      <c r="D56" s="191">
        <v>1</v>
      </c>
      <c r="E56" s="191">
        <v>4</v>
      </c>
      <c r="F56" s="194">
        <f>(E56-D56)/E56</f>
        <v>0.75</v>
      </c>
      <c r="G56" s="195">
        <v>4</v>
      </c>
      <c r="H56" s="196">
        <v>1</v>
      </c>
      <c r="I56" s="196">
        <v>0</v>
      </c>
      <c r="J56" s="196">
        <v>0</v>
      </c>
      <c r="K56" s="196">
        <v>0</v>
      </c>
      <c r="L56" s="196">
        <v>1</v>
      </c>
      <c r="M56" s="197">
        <f t="shared" si="1"/>
        <v>1</v>
      </c>
    </row>
    <row r="57" spans="1:13" ht="38.25" x14ac:dyDescent="0.25">
      <c r="A57" s="191">
        <v>55</v>
      </c>
      <c r="B57" s="192">
        <v>1102</v>
      </c>
      <c r="C57" s="193" t="s">
        <v>61</v>
      </c>
      <c r="D57" s="191">
        <v>0</v>
      </c>
      <c r="E57" s="191">
        <v>0</v>
      </c>
      <c r="F57" s="194">
        <v>0</v>
      </c>
      <c r="G57" s="195">
        <v>1</v>
      </c>
      <c r="H57" s="196">
        <v>0</v>
      </c>
      <c r="I57" s="196">
        <v>1</v>
      </c>
      <c r="J57" s="196">
        <v>0</v>
      </c>
      <c r="K57" s="196">
        <v>0</v>
      </c>
      <c r="L57" s="196">
        <v>2</v>
      </c>
      <c r="M57" s="197">
        <f t="shared" si="1"/>
        <v>1</v>
      </c>
    </row>
    <row r="58" spans="1:13" ht="25.5" x14ac:dyDescent="0.25">
      <c r="A58" s="191">
        <v>56</v>
      </c>
      <c r="B58" s="192">
        <v>1502</v>
      </c>
      <c r="C58" s="193" t="s">
        <v>21</v>
      </c>
      <c r="D58" s="191">
        <v>2</v>
      </c>
      <c r="E58" s="191">
        <v>2</v>
      </c>
      <c r="F58" s="194">
        <f>(E58-D58)/E58</f>
        <v>0</v>
      </c>
      <c r="G58" s="195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1</v>
      </c>
      <c r="M58" s="197">
        <f t="shared" si="1"/>
        <v>1</v>
      </c>
    </row>
    <row r="59" spans="1:13" ht="38.25" x14ac:dyDescent="0.25">
      <c r="A59" s="191">
        <v>57</v>
      </c>
      <c r="B59" s="192">
        <v>2302</v>
      </c>
      <c r="C59" s="193" t="s">
        <v>28</v>
      </c>
      <c r="D59" s="191">
        <v>6</v>
      </c>
      <c r="E59" s="191">
        <v>0</v>
      </c>
      <c r="F59" s="194">
        <v>0</v>
      </c>
      <c r="G59" s="195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1</v>
      </c>
      <c r="M59" s="197">
        <f t="shared" si="1"/>
        <v>1</v>
      </c>
    </row>
    <row r="60" spans="1:13" ht="25.5" x14ac:dyDescent="0.25">
      <c r="A60" s="191">
        <v>58</v>
      </c>
      <c r="B60" s="192">
        <v>2502</v>
      </c>
      <c r="C60" s="193" t="s">
        <v>29</v>
      </c>
      <c r="D60" s="191">
        <v>0</v>
      </c>
      <c r="E60" s="191">
        <v>0</v>
      </c>
      <c r="F60" s="194">
        <v>0</v>
      </c>
      <c r="G60" s="195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1</v>
      </c>
      <c r="M60" s="197">
        <f t="shared" si="1"/>
        <v>1</v>
      </c>
    </row>
    <row r="61" spans="1:13" ht="25.5" x14ac:dyDescent="0.25">
      <c r="A61" s="191">
        <v>59</v>
      </c>
      <c r="B61" s="192">
        <v>3202</v>
      </c>
      <c r="C61" s="193" t="s">
        <v>32</v>
      </c>
      <c r="D61" s="191">
        <v>0</v>
      </c>
      <c r="E61" s="191">
        <v>0</v>
      </c>
      <c r="F61" s="194">
        <v>0</v>
      </c>
      <c r="G61" s="195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3</v>
      </c>
      <c r="M61" s="197">
        <f t="shared" si="1"/>
        <v>1</v>
      </c>
    </row>
    <row r="62" spans="1:13" ht="38.25" x14ac:dyDescent="0.25">
      <c r="A62" s="191">
        <v>60</v>
      </c>
      <c r="B62" s="192">
        <v>4021</v>
      </c>
      <c r="C62" s="193" t="s">
        <v>38</v>
      </c>
      <c r="D62" s="191">
        <v>0</v>
      </c>
      <c r="E62" s="191">
        <v>0</v>
      </c>
      <c r="F62" s="194">
        <v>0</v>
      </c>
      <c r="G62" s="195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1</v>
      </c>
      <c r="M62" s="197">
        <f t="shared" si="1"/>
        <v>1</v>
      </c>
    </row>
    <row r="63" spans="1:13" ht="25.5" x14ac:dyDescent="0.25">
      <c r="A63" s="191">
        <v>61</v>
      </c>
      <c r="B63" s="192">
        <v>4098</v>
      </c>
      <c r="C63" s="193" t="s">
        <v>66</v>
      </c>
      <c r="D63" s="191">
        <v>0</v>
      </c>
      <c r="E63" s="191">
        <v>0</v>
      </c>
      <c r="F63" s="194">
        <v>0</v>
      </c>
      <c r="G63" s="195">
        <v>1</v>
      </c>
      <c r="H63" s="196">
        <v>0</v>
      </c>
      <c r="I63" s="196">
        <v>0</v>
      </c>
      <c r="J63" s="196">
        <v>0</v>
      </c>
      <c r="K63" s="196">
        <v>0</v>
      </c>
      <c r="L63" s="196">
        <v>2</v>
      </c>
      <c r="M63" s="197">
        <f t="shared" si="1"/>
        <v>1</v>
      </c>
    </row>
    <row r="64" spans="1:13" ht="25.5" x14ac:dyDescent="0.25">
      <c r="A64" s="191">
        <v>62</v>
      </c>
      <c r="B64" s="192">
        <v>5401</v>
      </c>
      <c r="C64" s="193" t="s">
        <v>11</v>
      </c>
      <c r="D64" s="191">
        <v>18</v>
      </c>
      <c r="E64" s="191">
        <v>5</v>
      </c>
      <c r="F64" s="194">
        <f>(E64-D64)/E64</f>
        <v>-2.6</v>
      </c>
      <c r="G64" s="195">
        <v>4</v>
      </c>
      <c r="H64" s="196">
        <v>0</v>
      </c>
      <c r="I64" s="196">
        <v>0</v>
      </c>
      <c r="J64" s="196">
        <v>0</v>
      </c>
      <c r="K64" s="196">
        <v>0</v>
      </c>
      <c r="L64" s="196">
        <v>5</v>
      </c>
      <c r="M64" s="197">
        <f t="shared" si="1"/>
        <v>1</v>
      </c>
    </row>
    <row r="65" spans="13:13" ht="12.75" customHeight="1" x14ac:dyDescent="0.2">
      <c r="M65" s="69"/>
    </row>
  </sheetData>
  <sortState ref="A3:M64">
    <sortCondition ref="M3"/>
  </sortState>
  <mergeCells count="1">
    <mergeCell ref="A1:D1"/>
  </mergeCells>
  <pageMargins left="3.937007874015748E-2" right="3.937007874015748E-2" top="0.15748031496062992" bottom="0.15748031496062992" header="0.31496062992125984" footer="0.31496062992125984"/>
  <pageSetup paperSize="9" scale="41" orientation="portrait" r:id="rId1"/>
  <headerFooter>
    <oddFooter>Ñòðàíèöà P èç 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8"/>
  <sheetViews>
    <sheetView zoomScale="80" zoomScaleNormal="80" zoomScaleSheetLayoutView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J6" sqref="BJ6"/>
    </sheetView>
  </sheetViews>
  <sheetFormatPr defaultRowHeight="15" x14ac:dyDescent="0.25"/>
  <cols>
    <col min="1" max="1" width="9.5703125" style="1" customWidth="1"/>
    <col min="2" max="2" width="45.7109375" style="1" customWidth="1"/>
    <col min="3" max="3" width="9.140625" style="1" customWidth="1"/>
    <col min="4" max="7" width="13.7109375" style="1" customWidth="1"/>
    <col min="8" max="8" width="11.140625" style="1" customWidth="1"/>
    <col min="9" max="9" width="12.7109375" style="1" customWidth="1"/>
    <col min="10" max="10" width="15.140625" style="1" customWidth="1"/>
    <col min="11" max="11" width="13.5703125" style="1" customWidth="1"/>
    <col min="12" max="12" width="9.140625" style="1" customWidth="1"/>
    <col min="13" max="13" width="11.140625" style="1" customWidth="1"/>
    <col min="14" max="14" width="12.7109375" style="1" customWidth="1"/>
    <col min="15" max="15" width="15.140625" style="1" customWidth="1"/>
    <col min="16" max="16" width="13.5703125" style="1" customWidth="1"/>
    <col min="17" max="18" width="9.140625" style="1" customWidth="1"/>
    <col min="19" max="19" width="11.7109375" style="1" customWidth="1"/>
    <col min="20" max="20" width="15.140625" style="1" customWidth="1"/>
    <col min="21" max="21" width="14.28515625" style="1" customWidth="1"/>
    <col min="22" max="27" width="9.140625" style="1" customWidth="1"/>
    <col min="28" max="28" width="21.5703125" style="1" customWidth="1"/>
    <col min="29" max="44" width="9.140625" style="1" customWidth="1"/>
    <col min="45" max="45" width="13" style="1" customWidth="1"/>
    <col min="46" max="46" width="14.140625" style="1" customWidth="1"/>
    <col min="47" max="47" width="16" style="1" customWidth="1"/>
    <col min="48" max="49" width="9.140625" style="1" customWidth="1"/>
    <col min="50" max="50" width="11.5703125" style="1" customWidth="1"/>
    <col min="51" max="51" width="15" style="1" customWidth="1"/>
    <col min="52" max="52" width="15.140625" style="1" customWidth="1"/>
    <col min="53" max="53" width="9.140625" style="1" customWidth="1"/>
    <col min="54" max="16384" width="9.140625" style="1"/>
  </cols>
  <sheetData>
    <row r="1" spans="1:59" ht="126.75" customHeight="1" thickBot="1" x14ac:dyDescent="0.3"/>
    <row r="2" spans="1:59" ht="52.5" customHeight="1" thickBot="1" x14ac:dyDescent="0.3">
      <c r="A2" s="372" t="s">
        <v>115</v>
      </c>
      <c r="B2" s="374" t="s">
        <v>2</v>
      </c>
      <c r="C2" s="369" t="s">
        <v>116</v>
      </c>
      <c r="D2" s="370"/>
      <c r="E2" s="370"/>
      <c r="F2" s="370"/>
      <c r="G2" s="376"/>
      <c r="H2" s="369" t="s">
        <v>117</v>
      </c>
      <c r="I2" s="370"/>
      <c r="J2" s="370"/>
      <c r="K2" s="370"/>
      <c r="L2" s="371"/>
      <c r="M2" s="369" t="s">
        <v>118</v>
      </c>
      <c r="N2" s="370"/>
      <c r="O2" s="370"/>
      <c r="P2" s="370"/>
      <c r="Q2" s="376"/>
      <c r="R2" s="369" t="s">
        <v>119</v>
      </c>
      <c r="S2" s="370"/>
      <c r="T2" s="370"/>
      <c r="U2" s="370"/>
      <c r="V2" s="371"/>
      <c r="W2" s="367" t="s">
        <v>120</v>
      </c>
      <c r="X2" s="368"/>
      <c r="Y2" s="368"/>
      <c r="Z2" s="368"/>
      <c r="AA2" s="368"/>
      <c r="AB2" s="2" t="s">
        <v>5</v>
      </c>
      <c r="AC2" s="367" t="s">
        <v>121</v>
      </c>
      <c r="AD2" s="368"/>
      <c r="AE2" s="368"/>
      <c r="AF2" s="368"/>
      <c r="AG2" s="368"/>
      <c r="AH2" s="367" t="s">
        <v>140</v>
      </c>
      <c r="AI2" s="368"/>
      <c r="AJ2" s="368"/>
      <c r="AK2" s="368"/>
      <c r="AL2" s="368"/>
      <c r="AM2" s="367" t="s">
        <v>145</v>
      </c>
      <c r="AN2" s="368"/>
      <c r="AO2" s="368"/>
      <c r="AP2" s="368"/>
      <c r="AQ2" s="368"/>
      <c r="AR2" s="367" t="s">
        <v>232</v>
      </c>
      <c r="AS2" s="368"/>
      <c r="AT2" s="368"/>
      <c r="AU2" s="368"/>
      <c r="AV2" s="368"/>
      <c r="AW2" s="367" t="s">
        <v>237</v>
      </c>
      <c r="AX2" s="368"/>
      <c r="AY2" s="368"/>
      <c r="AZ2" s="368"/>
      <c r="BA2" s="368"/>
      <c r="BB2" s="367" t="s">
        <v>327</v>
      </c>
      <c r="BC2" s="368"/>
      <c r="BD2" s="368"/>
      <c r="BE2" s="368"/>
      <c r="BF2" s="368"/>
    </row>
    <row r="3" spans="1:59" ht="35.25" customHeight="1" thickBot="1" x14ac:dyDescent="0.3">
      <c r="A3" s="373"/>
      <c r="B3" s="375"/>
      <c r="C3" s="3" t="s">
        <v>122</v>
      </c>
      <c r="D3" s="4" t="s">
        <v>123</v>
      </c>
      <c r="E3" s="4" t="s">
        <v>124</v>
      </c>
      <c r="F3" s="4" t="s">
        <v>125</v>
      </c>
      <c r="G3" s="5" t="s">
        <v>126</v>
      </c>
      <c r="H3" s="4" t="s">
        <v>122</v>
      </c>
      <c r="I3" s="4" t="s">
        <v>123</v>
      </c>
      <c r="J3" s="4" t="s">
        <v>124</v>
      </c>
      <c r="K3" s="4" t="s">
        <v>125</v>
      </c>
      <c r="L3" s="6" t="s">
        <v>126</v>
      </c>
      <c r="M3" s="3" t="s">
        <v>122</v>
      </c>
      <c r="N3" s="4" t="s">
        <v>123</v>
      </c>
      <c r="O3" s="4" t="s">
        <v>124</v>
      </c>
      <c r="P3" s="4" t="s">
        <v>125</v>
      </c>
      <c r="Q3" s="5" t="s">
        <v>126</v>
      </c>
      <c r="R3" s="7" t="s">
        <v>122</v>
      </c>
      <c r="S3" s="8" t="s">
        <v>123</v>
      </c>
      <c r="T3" s="8" t="s">
        <v>124</v>
      </c>
      <c r="U3" s="8" t="s">
        <v>125</v>
      </c>
      <c r="V3" s="9" t="s">
        <v>126</v>
      </c>
      <c r="W3" s="10" t="s">
        <v>122</v>
      </c>
      <c r="X3" s="10" t="s">
        <v>123</v>
      </c>
      <c r="Y3" s="10" t="s">
        <v>124</v>
      </c>
      <c r="Z3" s="10" t="s">
        <v>125</v>
      </c>
      <c r="AA3" s="10" t="s">
        <v>126</v>
      </c>
      <c r="AB3" s="11"/>
      <c r="AC3" s="10" t="s">
        <v>122</v>
      </c>
      <c r="AD3" s="10" t="s">
        <v>123</v>
      </c>
      <c r="AE3" s="10" t="s">
        <v>124</v>
      </c>
      <c r="AF3" s="10" t="s">
        <v>125</v>
      </c>
      <c r="AG3" s="10" t="s">
        <v>126</v>
      </c>
      <c r="AH3" s="10" t="s">
        <v>122</v>
      </c>
      <c r="AI3" s="10" t="s">
        <v>123</v>
      </c>
      <c r="AJ3" s="10" t="s">
        <v>124</v>
      </c>
      <c r="AK3" s="10" t="s">
        <v>125</v>
      </c>
      <c r="AL3" s="10" t="s">
        <v>126</v>
      </c>
      <c r="AM3" s="77" t="s">
        <v>122</v>
      </c>
      <c r="AN3" s="77" t="s">
        <v>123</v>
      </c>
      <c r="AO3" s="77" t="s">
        <v>124</v>
      </c>
      <c r="AP3" s="77" t="s">
        <v>125</v>
      </c>
      <c r="AQ3" s="77" t="s">
        <v>126</v>
      </c>
      <c r="AR3" s="122" t="s">
        <v>122</v>
      </c>
      <c r="AS3" s="122" t="s">
        <v>123</v>
      </c>
      <c r="AT3" s="122" t="s">
        <v>124</v>
      </c>
      <c r="AU3" s="122" t="s">
        <v>125</v>
      </c>
      <c r="AV3" s="122" t="s">
        <v>126</v>
      </c>
      <c r="AW3" s="126" t="s">
        <v>122</v>
      </c>
      <c r="AX3" s="126" t="s">
        <v>123</v>
      </c>
      <c r="AY3" s="126" t="s">
        <v>124</v>
      </c>
      <c r="AZ3" s="126" t="s">
        <v>125</v>
      </c>
      <c r="BA3" s="126" t="s">
        <v>126</v>
      </c>
      <c r="BB3" s="169" t="s">
        <v>122</v>
      </c>
      <c r="BC3" s="169" t="s">
        <v>123</v>
      </c>
      <c r="BD3" s="169" t="s">
        <v>124</v>
      </c>
      <c r="BE3" s="169" t="s">
        <v>125</v>
      </c>
      <c r="BF3" s="169" t="s">
        <v>126</v>
      </c>
    </row>
    <row r="4" spans="1:59" ht="27.75" customHeight="1" thickBot="1" x14ac:dyDescent="0.3">
      <c r="A4" s="12"/>
      <c r="B4" s="13"/>
      <c r="C4" s="7"/>
      <c r="D4" s="8"/>
      <c r="E4" s="8"/>
      <c r="F4" s="8"/>
      <c r="G4" s="14"/>
      <c r="H4" s="8"/>
      <c r="I4" s="8"/>
      <c r="J4" s="8"/>
      <c r="K4" s="8"/>
      <c r="L4" s="9"/>
      <c r="M4" s="7"/>
      <c r="N4" s="8"/>
      <c r="O4" s="8"/>
      <c r="P4" s="8"/>
      <c r="Q4" s="9"/>
      <c r="R4" s="15"/>
      <c r="S4" s="16"/>
      <c r="T4" s="16"/>
      <c r="U4" s="16"/>
      <c r="V4" s="17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77"/>
      <c r="AN4" s="77"/>
      <c r="AO4" s="77"/>
      <c r="AP4" s="77"/>
      <c r="AQ4" s="77"/>
      <c r="AR4" s="122"/>
      <c r="AS4" s="122"/>
      <c r="AT4" s="122"/>
      <c r="AU4" s="122"/>
      <c r="AV4" s="122"/>
      <c r="AW4" s="126"/>
      <c r="AX4" s="126"/>
      <c r="AY4" s="126"/>
      <c r="AZ4" s="126"/>
      <c r="BA4" s="126"/>
      <c r="BB4" s="169"/>
      <c r="BC4" s="169"/>
      <c r="BD4" s="169"/>
      <c r="BE4" s="169"/>
      <c r="BF4" s="169"/>
    </row>
    <row r="5" spans="1:59" ht="45" x14ac:dyDescent="0.25">
      <c r="A5" s="26">
        <v>6016</v>
      </c>
      <c r="B5" s="27" t="s">
        <v>94</v>
      </c>
      <c r="C5" s="28"/>
      <c r="D5" s="29"/>
      <c r="E5" s="29"/>
      <c r="F5" s="29"/>
      <c r="G5" s="30"/>
      <c r="H5" s="31">
        <v>10</v>
      </c>
      <c r="I5" s="29">
        <v>10</v>
      </c>
      <c r="J5" s="29"/>
      <c r="K5" s="29"/>
      <c r="L5" s="32"/>
      <c r="M5" s="28">
        <f t="shared" ref="M5:M16" si="0">SUM(N5:P5)</f>
        <v>33</v>
      </c>
      <c r="N5" s="29">
        <v>33</v>
      </c>
      <c r="O5" s="29"/>
      <c r="P5" s="29"/>
      <c r="Q5" s="32"/>
      <c r="R5" s="28">
        <v>14</v>
      </c>
      <c r="S5" s="29">
        <v>14</v>
      </c>
      <c r="T5" s="29"/>
      <c r="U5" s="29"/>
      <c r="V5" s="30"/>
      <c r="W5" s="43">
        <v>38</v>
      </c>
      <c r="X5" s="44">
        <v>36</v>
      </c>
      <c r="Y5" s="44"/>
      <c r="Z5" s="44">
        <v>2</v>
      </c>
      <c r="AA5" s="45"/>
      <c r="AB5" s="33">
        <f t="shared" ref="AB5:AB14" si="1">(W5-R5)/W5</f>
        <v>0.63157894736842102</v>
      </c>
      <c r="AC5" s="43">
        <v>62</v>
      </c>
      <c r="AD5" s="44">
        <v>60</v>
      </c>
      <c r="AE5" s="44"/>
      <c r="AF5" s="44">
        <v>2</v>
      </c>
      <c r="AG5" s="45"/>
      <c r="AH5" s="43">
        <v>128</v>
      </c>
      <c r="AI5" s="44">
        <v>125</v>
      </c>
      <c r="AJ5" s="44"/>
      <c r="AK5" s="44">
        <v>3</v>
      </c>
      <c r="AL5" s="45"/>
      <c r="AM5" s="43">
        <v>180</v>
      </c>
      <c r="AN5" s="44">
        <v>177</v>
      </c>
      <c r="AO5" s="44"/>
      <c r="AP5" s="44">
        <v>3</v>
      </c>
      <c r="AQ5" s="45"/>
      <c r="AR5" s="43">
        <v>216</v>
      </c>
      <c r="AS5" s="44">
        <v>213</v>
      </c>
      <c r="AT5" s="44"/>
      <c r="AU5" s="44">
        <v>3</v>
      </c>
      <c r="AV5" s="45"/>
      <c r="AW5" s="45">
        <v>261</v>
      </c>
      <c r="AX5" s="45">
        <v>258</v>
      </c>
      <c r="AY5" s="45"/>
      <c r="AZ5" s="45">
        <v>3</v>
      </c>
      <c r="BA5" s="45"/>
      <c r="BB5" s="45">
        <v>293</v>
      </c>
      <c r="BC5" s="45">
        <v>288</v>
      </c>
      <c r="BD5" s="45"/>
      <c r="BE5" s="45">
        <v>5</v>
      </c>
      <c r="BF5" s="45"/>
      <c r="BG5" s="363">
        <f>BB5-AW5</f>
        <v>32</v>
      </c>
    </row>
    <row r="6" spans="1:59" ht="45" x14ac:dyDescent="0.25">
      <c r="A6" s="26">
        <v>5017</v>
      </c>
      <c r="B6" s="27" t="s">
        <v>98</v>
      </c>
      <c r="C6" s="28"/>
      <c r="D6" s="29"/>
      <c r="E6" s="29"/>
      <c r="F6" s="29"/>
      <c r="G6" s="30"/>
      <c r="H6" s="31">
        <v>52</v>
      </c>
      <c r="I6" s="29">
        <v>21</v>
      </c>
      <c r="J6" s="29">
        <v>27</v>
      </c>
      <c r="K6" s="29">
        <v>4</v>
      </c>
      <c r="L6" s="32"/>
      <c r="M6" s="28">
        <f t="shared" si="0"/>
        <v>59</v>
      </c>
      <c r="N6" s="29">
        <v>28</v>
      </c>
      <c r="O6" s="29">
        <v>27</v>
      </c>
      <c r="P6" s="29">
        <v>4</v>
      </c>
      <c r="Q6" s="32"/>
      <c r="R6" s="28">
        <v>9</v>
      </c>
      <c r="S6" s="29">
        <v>1</v>
      </c>
      <c r="T6" s="29"/>
      <c r="U6" s="29">
        <v>8</v>
      </c>
      <c r="V6" s="30"/>
      <c r="W6" s="28">
        <v>27</v>
      </c>
      <c r="X6" s="29">
        <v>1</v>
      </c>
      <c r="Y6" s="29"/>
      <c r="Z6" s="29">
        <v>26</v>
      </c>
      <c r="AA6" s="30"/>
      <c r="AB6" s="33">
        <f t="shared" si="1"/>
        <v>0.66666666666666663</v>
      </c>
      <c r="AC6" s="28">
        <v>53</v>
      </c>
      <c r="AD6" s="29">
        <v>3</v>
      </c>
      <c r="AE6" s="29">
        <v>2</v>
      </c>
      <c r="AF6" s="29">
        <v>48</v>
      </c>
      <c r="AG6" s="30"/>
      <c r="AH6" s="28">
        <v>86</v>
      </c>
      <c r="AI6" s="29">
        <v>8</v>
      </c>
      <c r="AJ6" s="29">
        <v>3</v>
      </c>
      <c r="AK6" s="29">
        <v>75</v>
      </c>
      <c r="AL6" s="30"/>
      <c r="AM6" s="28">
        <v>111</v>
      </c>
      <c r="AN6" s="29">
        <v>11</v>
      </c>
      <c r="AO6" s="29">
        <v>3</v>
      </c>
      <c r="AP6" s="29">
        <v>97</v>
      </c>
      <c r="AQ6" s="30"/>
      <c r="AR6" s="28">
        <v>127</v>
      </c>
      <c r="AS6" s="29">
        <v>13</v>
      </c>
      <c r="AT6" s="29">
        <v>3</v>
      </c>
      <c r="AU6" s="29">
        <v>111</v>
      </c>
      <c r="AV6" s="30"/>
      <c r="AW6" s="28">
        <v>158</v>
      </c>
      <c r="AX6" s="29">
        <v>18</v>
      </c>
      <c r="AY6" s="29">
        <v>10</v>
      </c>
      <c r="AZ6" s="29">
        <v>130</v>
      </c>
      <c r="BA6" s="30"/>
      <c r="BB6" s="28">
        <v>196</v>
      </c>
      <c r="BC6" s="29">
        <v>28</v>
      </c>
      <c r="BD6" s="29">
        <v>14</v>
      </c>
      <c r="BE6" s="29">
        <v>154</v>
      </c>
      <c r="BF6" s="30"/>
      <c r="BG6" s="363">
        <f t="shared" ref="BG6:BG18" si="2">BB6-AW6</f>
        <v>38</v>
      </c>
    </row>
    <row r="7" spans="1:59" s="173" customFormat="1" ht="60" x14ac:dyDescent="0.25">
      <c r="A7" s="78">
        <v>6021</v>
      </c>
      <c r="B7" s="79" t="s">
        <v>56</v>
      </c>
      <c r="C7" s="37"/>
      <c r="D7" s="123"/>
      <c r="E7" s="123"/>
      <c r="F7" s="123"/>
      <c r="G7" s="39"/>
      <c r="H7" s="40"/>
      <c r="I7" s="123"/>
      <c r="J7" s="123"/>
      <c r="K7" s="123"/>
      <c r="L7" s="41"/>
      <c r="M7" s="37">
        <f t="shared" si="0"/>
        <v>0</v>
      </c>
      <c r="N7" s="123"/>
      <c r="O7" s="123"/>
      <c r="P7" s="123"/>
      <c r="Q7" s="41"/>
      <c r="R7" s="37">
        <v>10</v>
      </c>
      <c r="S7" s="123"/>
      <c r="T7" s="123">
        <v>8</v>
      </c>
      <c r="U7" s="123">
        <v>2</v>
      </c>
      <c r="V7" s="39"/>
      <c r="W7" s="37">
        <v>26</v>
      </c>
      <c r="X7" s="123">
        <v>6</v>
      </c>
      <c r="Y7" s="123">
        <v>17</v>
      </c>
      <c r="Z7" s="123">
        <v>3</v>
      </c>
      <c r="AA7" s="39"/>
      <c r="AB7" s="42">
        <f t="shared" si="1"/>
        <v>0.61538461538461542</v>
      </c>
      <c r="AC7" s="37">
        <v>33</v>
      </c>
      <c r="AD7" s="123">
        <v>10</v>
      </c>
      <c r="AE7" s="123">
        <v>19</v>
      </c>
      <c r="AF7" s="123">
        <v>4</v>
      </c>
      <c r="AG7" s="39"/>
      <c r="AH7" s="37">
        <v>43</v>
      </c>
      <c r="AI7" s="123">
        <v>10</v>
      </c>
      <c r="AJ7" s="123">
        <v>27</v>
      </c>
      <c r="AK7" s="123">
        <v>6</v>
      </c>
      <c r="AL7" s="39"/>
      <c r="AM7" s="37">
        <v>75</v>
      </c>
      <c r="AN7" s="123">
        <v>33</v>
      </c>
      <c r="AO7" s="123">
        <v>35</v>
      </c>
      <c r="AP7" s="123">
        <v>7</v>
      </c>
      <c r="AQ7" s="39"/>
      <c r="AR7" s="37">
        <v>83</v>
      </c>
      <c r="AS7" s="123">
        <v>41</v>
      </c>
      <c r="AT7" s="123">
        <v>35</v>
      </c>
      <c r="AU7" s="123">
        <v>7</v>
      </c>
      <c r="AV7" s="39"/>
      <c r="AW7" s="39">
        <v>95</v>
      </c>
      <c r="AX7" s="39">
        <v>51</v>
      </c>
      <c r="AY7" s="39">
        <v>37</v>
      </c>
      <c r="AZ7" s="39">
        <v>7</v>
      </c>
      <c r="BA7" s="39"/>
      <c r="BB7" s="39">
        <v>103</v>
      </c>
      <c r="BC7" s="39">
        <v>56</v>
      </c>
      <c r="BD7" s="39">
        <v>40</v>
      </c>
      <c r="BE7" s="39">
        <v>7</v>
      </c>
      <c r="BF7" s="39"/>
      <c r="BG7" s="363">
        <f t="shared" si="2"/>
        <v>8</v>
      </c>
    </row>
    <row r="8" spans="1:59" s="173" customFormat="1" ht="45" x14ac:dyDescent="0.25">
      <c r="A8" s="78">
        <v>6002</v>
      </c>
      <c r="B8" s="79" t="s">
        <v>95</v>
      </c>
      <c r="C8" s="37">
        <v>16</v>
      </c>
      <c r="D8" s="123"/>
      <c r="E8" s="123"/>
      <c r="F8" s="123"/>
      <c r="G8" s="39"/>
      <c r="H8" s="40">
        <v>8</v>
      </c>
      <c r="I8" s="123">
        <v>8</v>
      </c>
      <c r="J8" s="123"/>
      <c r="K8" s="123"/>
      <c r="L8" s="41"/>
      <c r="M8" s="37">
        <f t="shared" si="0"/>
        <v>10</v>
      </c>
      <c r="N8" s="123">
        <v>10</v>
      </c>
      <c r="O8" s="123"/>
      <c r="P8" s="123"/>
      <c r="Q8" s="41"/>
      <c r="R8" s="37">
        <v>11</v>
      </c>
      <c r="S8" s="123">
        <v>5</v>
      </c>
      <c r="T8" s="123">
        <v>4</v>
      </c>
      <c r="U8" s="123">
        <v>2</v>
      </c>
      <c r="V8" s="39"/>
      <c r="W8" s="37">
        <v>28</v>
      </c>
      <c r="X8" s="123">
        <v>10</v>
      </c>
      <c r="Y8" s="123">
        <v>14</v>
      </c>
      <c r="Z8" s="123">
        <v>4</v>
      </c>
      <c r="AA8" s="39"/>
      <c r="AB8" s="42">
        <f t="shared" si="1"/>
        <v>0.6071428571428571</v>
      </c>
      <c r="AC8" s="37">
        <v>48</v>
      </c>
      <c r="AD8" s="123">
        <v>25</v>
      </c>
      <c r="AE8" s="123">
        <v>18</v>
      </c>
      <c r="AF8" s="123">
        <v>5</v>
      </c>
      <c r="AG8" s="39"/>
      <c r="AH8" s="37">
        <v>61</v>
      </c>
      <c r="AI8" s="123">
        <v>29</v>
      </c>
      <c r="AJ8" s="123">
        <v>26</v>
      </c>
      <c r="AK8" s="123">
        <v>6</v>
      </c>
      <c r="AL8" s="39"/>
      <c r="AM8" s="37">
        <v>65</v>
      </c>
      <c r="AN8" s="123">
        <v>29</v>
      </c>
      <c r="AO8" s="123">
        <v>30</v>
      </c>
      <c r="AP8" s="123">
        <v>6</v>
      </c>
      <c r="AQ8" s="39"/>
      <c r="AR8" s="37">
        <v>69</v>
      </c>
      <c r="AS8" s="123">
        <v>31</v>
      </c>
      <c r="AT8" s="123">
        <v>32</v>
      </c>
      <c r="AU8" s="123">
        <v>6</v>
      </c>
      <c r="AV8" s="39"/>
      <c r="AW8" s="37">
        <v>77</v>
      </c>
      <c r="AX8" s="123">
        <v>33</v>
      </c>
      <c r="AY8" s="123">
        <v>38</v>
      </c>
      <c r="AZ8" s="123">
        <v>6</v>
      </c>
      <c r="BA8" s="39"/>
      <c r="BB8" s="37">
        <v>84</v>
      </c>
      <c r="BC8" s="123">
        <v>33</v>
      </c>
      <c r="BD8" s="123">
        <v>44</v>
      </c>
      <c r="BE8" s="123">
        <v>7</v>
      </c>
      <c r="BF8" s="39"/>
      <c r="BG8" s="363">
        <f t="shared" si="2"/>
        <v>7</v>
      </c>
    </row>
    <row r="9" spans="1:59" ht="60" x14ac:dyDescent="0.25">
      <c r="A9" s="30">
        <v>6013</v>
      </c>
      <c r="B9" s="165" t="s">
        <v>55</v>
      </c>
      <c r="C9" s="30">
        <v>12</v>
      </c>
      <c r="D9" s="30"/>
      <c r="E9" s="30"/>
      <c r="F9" s="30"/>
      <c r="G9" s="30"/>
      <c r="H9" s="30"/>
      <c r="I9" s="30"/>
      <c r="J9" s="30"/>
      <c r="K9" s="30"/>
      <c r="L9" s="30"/>
      <c r="M9" s="30">
        <f t="shared" si="0"/>
        <v>1</v>
      </c>
      <c r="N9" s="30">
        <v>1</v>
      </c>
      <c r="O9" s="30"/>
      <c r="P9" s="30"/>
      <c r="Q9" s="30"/>
      <c r="R9" s="30">
        <v>13</v>
      </c>
      <c r="S9" s="30">
        <v>13</v>
      </c>
      <c r="T9" s="30"/>
      <c r="U9" s="30"/>
      <c r="V9" s="30"/>
      <c r="W9" s="30">
        <v>20</v>
      </c>
      <c r="X9" s="30">
        <v>20</v>
      </c>
      <c r="Y9" s="30"/>
      <c r="Z9" s="30"/>
      <c r="AA9" s="30"/>
      <c r="AB9" s="30">
        <f t="shared" si="1"/>
        <v>0.35</v>
      </c>
      <c r="AC9" s="30">
        <v>25</v>
      </c>
      <c r="AD9" s="30">
        <v>25</v>
      </c>
      <c r="AE9" s="30"/>
      <c r="AF9" s="30"/>
      <c r="AG9" s="30"/>
      <c r="AH9" s="30">
        <v>43</v>
      </c>
      <c r="AI9" s="30">
        <v>43</v>
      </c>
      <c r="AJ9" s="30"/>
      <c r="AK9" s="30"/>
      <c r="AL9" s="30"/>
      <c r="AM9" s="30">
        <v>53</v>
      </c>
      <c r="AN9" s="30">
        <v>53</v>
      </c>
      <c r="AO9" s="30"/>
      <c r="AP9" s="30"/>
      <c r="AQ9" s="30"/>
      <c r="AR9" s="30">
        <v>55</v>
      </c>
      <c r="AS9" s="30">
        <v>55</v>
      </c>
      <c r="AT9" s="30"/>
      <c r="AU9" s="30"/>
      <c r="AV9" s="30"/>
      <c r="AW9" s="30">
        <v>66</v>
      </c>
      <c r="AX9" s="30">
        <v>66</v>
      </c>
      <c r="AY9" s="30"/>
      <c r="AZ9" s="30"/>
      <c r="BA9" s="30"/>
      <c r="BB9" s="30">
        <v>101</v>
      </c>
      <c r="BC9" s="30">
        <v>101</v>
      </c>
      <c r="BD9" s="30"/>
      <c r="BE9" s="30"/>
      <c r="BF9" s="30"/>
      <c r="BG9" s="363">
        <f t="shared" si="2"/>
        <v>35</v>
      </c>
    </row>
    <row r="10" spans="1:59" s="173" customFormat="1" ht="75" x14ac:dyDescent="0.25">
      <c r="A10" s="22">
        <v>9401</v>
      </c>
      <c r="B10" s="172" t="s">
        <v>57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 t="shared" si="0"/>
        <v>0</v>
      </c>
      <c r="N10" s="22"/>
      <c r="O10" s="22"/>
      <c r="P10" s="22"/>
      <c r="Q10" s="22"/>
      <c r="R10" s="22">
        <v>5</v>
      </c>
      <c r="S10" s="22">
        <v>2</v>
      </c>
      <c r="T10" s="22">
        <v>2</v>
      </c>
      <c r="U10" s="22"/>
      <c r="V10" s="22"/>
      <c r="W10" s="22">
        <v>9</v>
      </c>
      <c r="X10" s="22">
        <v>2</v>
      </c>
      <c r="Y10" s="22">
        <v>5</v>
      </c>
      <c r="Z10" s="22">
        <v>2</v>
      </c>
      <c r="AA10" s="22"/>
      <c r="AB10" s="22">
        <f t="shared" si="1"/>
        <v>0.44444444444444442</v>
      </c>
      <c r="AC10" s="22">
        <v>13</v>
      </c>
      <c r="AD10" s="22">
        <v>11</v>
      </c>
      <c r="AE10" s="22"/>
      <c r="AF10" s="22">
        <v>2</v>
      </c>
      <c r="AG10" s="22"/>
      <c r="AH10" s="22">
        <v>29</v>
      </c>
      <c r="AI10" s="22">
        <v>20</v>
      </c>
      <c r="AJ10" s="22">
        <v>6</v>
      </c>
      <c r="AK10" s="22">
        <v>3</v>
      </c>
      <c r="AL10" s="22"/>
      <c r="AM10" s="22">
        <v>36</v>
      </c>
      <c r="AN10" s="22">
        <v>23</v>
      </c>
      <c r="AO10" s="22">
        <v>6</v>
      </c>
      <c r="AP10" s="22">
        <v>7</v>
      </c>
      <c r="AQ10" s="22"/>
      <c r="AR10" s="22">
        <v>40</v>
      </c>
      <c r="AS10" s="22">
        <v>24</v>
      </c>
      <c r="AT10" s="22">
        <v>6</v>
      </c>
      <c r="AU10" s="22">
        <v>10</v>
      </c>
      <c r="AV10" s="22"/>
      <c r="AW10" s="22">
        <v>50</v>
      </c>
      <c r="AX10" s="22">
        <v>34</v>
      </c>
      <c r="AY10" s="22">
        <v>6</v>
      </c>
      <c r="AZ10" s="22">
        <v>10</v>
      </c>
      <c r="BA10" s="22"/>
      <c r="BB10" s="22">
        <v>52</v>
      </c>
      <c r="BC10" s="22">
        <v>36</v>
      </c>
      <c r="BD10" s="22">
        <v>6</v>
      </c>
      <c r="BE10" s="22">
        <v>10</v>
      </c>
      <c r="BF10" s="22"/>
      <c r="BG10" s="363">
        <f t="shared" si="2"/>
        <v>2</v>
      </c>
    </row>
    <row r="11" spans="1:59" ht="60" x14ac:dyDescent="0.25">
      <c r="A11" s="78">
        <v>6007</v>
      </c>
      <c r="B11" s="79" t="s">
        <v>106</v>
      </c>
      <c r="C11" s="37">
        <v>5</v>
      </c>
      <c r="D11" s="38"/>
      <c r="E11" s="38"/>
      <c r="F11" s="38"/>
      <c r="G11" s="39"/>
      <c r="H11" s="40">
        <v>2</v>
      </c>
      <c r="I11" s="38">
        <v>1</v>
      </c>
      <c r="J11" s="38"/>
      <c r="K11" s="38">
        <v>1</v>
      </c>
      <c r="L11" s="41"/>
      <c r="M11" s="37">
        <f t="shared" si="0"/>
        <v>6</v>
      </c>
      <c r="N11" s="38">
        <v>6</v>
      </c>
      <c r="O11" s="38"/>
      <c r="P11" s="38"/>
      <c r="Q11" s="41"/>
      <c r="R11" s="37">
        <v>6</v>
      </c>
      <c r="S11" s="38">
        <v>6</v>
      </c>
      <c r="T11" s="38"/>
      <c r="U11" s="38"/>
      <c r="V11" s="39"/>
      <c r="W11" s="37">
        <v>11</v>
      </c>
      <c r="X11" s="38">
        <v>11</v>
      </c>
      <c r="Y11" s="38"/>
      <c r="Z11" s="38"/>
      <c r="AA11" s="39"/>
      <c r="AB11" s="42">
        <f t="shared" si="1"/>
        <v>0.45454545454545453</v>
      </c>
      <c r="AC11" s="37">
        <v>16</v>
      </c>
      <c r="AD11" s="38">
        <v>16</v>
      </c>
      <c r="AE11" s="38"/>
      <c r="AF11" s="38"/>
      <c r="AG11" s="39"/>
      <c r="AH11" s="37">
        <v>18</v>
      </c>
      <c r="AI11" s="38">
        <v>18</v>
      </c>
      <c r="AJ11" s="38"/>
      <c r="AK11" s="38"/>
      <c r="AL11" s="39"/>
      <c r="AM11" s="37">
        <v>19</v>
      </c>
      <c r="AN11" s="38">
        <v>19</v>
      </c>
      <c r="AO11" s="38"/>
      <c r="AP11" s="38"/>
      <c r="AQ11" s="39"/>
      <c r="AR11" s="37">
        <v>24</v>
      </c>
      <c r="AS11" s="38">
        <v>24</v>
      </c>
      <c r="AT11" s="38"/>
      <c r="AU11" s="38"/>
      <c r="AV11" s="39"/>
      <c r="AW11" s="37">
        <v>31</v>
      </c>
      <c r="AX11" s="123">
        <v>31</v>
      </c>
      <c r="AY11" s="123"/>
      <c r="AZ11" s="123"/>
      <c r="BA11" s="39"/>
      <c r="BB11" s="37">
        <v>35</v>
      </c>
      <c r="BC11" s="123">
        <v>35</v>
      </c>
      <c r="BD11" s="123"/>
      <c r="BE11" s="123"/>
      <c r="BF11" s="39"/>
      <c r="BG11" s="363">
        <f t="shared" si="2"/>
        <v>4</v>
      </c>
    </row>
    <row r="12" spans="1:59" ht="60.75" thickBot="1" x14ac:dyDescent="0.3">
      <c r="A12" s="18">
        <v>4024</v>
      </c>
      <c r="B12" s="19" t="s">
        <v>101</v>
      </c>
      <c r="C12" s="20"/>
      <c r="D12" s="21"/>
      <c r="E12" s="21"/>
      <c r="F12" s="21"/>
      <c r="G12" s="22"/>
      <c r="H12" s="23">
        <v>13</v>
      </c>
      <c r="I12" s="21">
        <v>13</v>
      </c>
      <c r="J12" s="21"/>
      <c r="K12" s="21"/>
      <c r="L12" s="24"/>
      <c r="M12" s="20">
        <f t="shared" si="0"/>
        <v>23</v>
      </c>
      <c r="N12" s="21">
        <v>23</v>
      </c>
      <c r="O12" s="21"/>
      <c r="P12" s="21"/>
      <c r="Q12" s="24"/>
      <c r="R12" s="20">
        <v>1</v>
      </c>
      <c r="S12" s="21"/>
      <c r="T12" s="21">
        <v>1</v>
      </c>
      <c r="U12" s="21"/>
      <c r="V12" s="22"/>
      <c r="W12" s="20">
        <v>2</v>
      </c>
      <c r="X12" s="21"/>
      <c r="Y12" s="21">
        <v>2</v>
      </c>
      <c r="Z12" s="21"/>
      <c r="AA12" s="22"/>
      <c r="AB12" s="25">
        <f t="shared" si="1"/>
        <v>0.5</v>
      </c>
      <c r="AC12" s="20">
        <v>4</v>
      </c>
      <c r="AD12" s="21">
        <v>3</v>
      </c>
      <c r="AE12" s="21">
        <v>1</v>
      </c>
      <c r="AF12" s="21"/>
      <c r="AG12" s="22"/>
      <c r="AH12" s="20">
        <v>8</v>
      </c>
      <c r="AI12" s="21">
        <v>5</v>
      </c>
      <c r="AJ12" s="21">
        <v>2</v>
      </c>
      <c r="AK12" s="21">
        <v>1</v>
      </c>
      <c r="AL12" s="22"/>
      <c r="AM12" s="20">
        <v>10</v>
      </c>
      <c r="AN12" s="21">
        <v>7</v>
      </c>
      <c r="AO12" s="21">
        <v>2</v>
      </c>
      <c r="AP12" s="21">
        <v>1</v>
      </c>
      <c r="AQ12" s="22"/>
      <c r="AR12" s="20">
        <v>13</v>
      </c>
      <c r="AS12" s="21">
        <v>10</v>
      </c>
      <c r="AT12" s="21">
        <v>2</v>
      </c>
      <c r="AU12" s="21">
        <v>1</v>
      </c>
      <c r="AV12" s="22"/>
      <c r="AW12" s="20">
        <v>14</v>
      </c>
      <c r="AX12" s="21">
        <v>10</v>
      </c>
      <c r="AY12" s="21">
        <v>3</v>
      </c>
      <c r="AZ12" s="21">
        <v>1</v>
      </c>
      <c r="BA12" s="22"/>
      <c r="BB12" s="20">
        <v>16</v>
      </c>
      <c r="BC12" s="21">
        <v>12</v>
      </c>
      <c r="BD12" s="21">
        <v>3</v>
      </c>
      <c r="BE12" s="21">
        <v>1</v>
      </c>
      <c r="BF12" s="22"/>
      <c r="BG12" s="363">
        <f t="shared" si="2"/>
        <v>2</v>
      </c>
    </row>
    <row r="13" spans="1:59" ht="60" x14ac:dyDescent="0.25">
      <c r="A13" s="155">
        <v>5002</v>
      </c>
      <c r="B13" s="156" t="s">
        <v>99</v>
      </c>
      <c r="C13" s="157"/>
      <c r="D13" s="158"/>
      <c r="E13" s="158"/>
      <c r="F13" s="158"/>
      <c r="G13" s="159"/>
      <c r="H13" s="160">
        <v>32</v>
      </c>
      <c r="I13" s="158">
        <v>14</v>
      </c>
      <c r="J13" s="158">
        <v>12</v>
      </c>
      <c r="K13" s="158">
        <v>6</v>
      </c>
      <c r="L13" s="161"/>
      <c r="M13" s="157">
        <f t="shared" si="0"/>
        <v>64</v>
      </c>
      <c r="N13" s="158">
        <v>46</v>
      </c>
      <c r="O13" s="158">
        <v>12</v>
      </c>
      <c r="P13" s="158">
        <v>6</v>
      </c>
      <c r="Q13" s="161"/>
      <c r="R13" s="162">
        <v>0</v>
      </c>
      <c r="S13" s="163"/>
      <c r="T13" s="163"/>
      <c r="U13" s="163"/>
      <c r="V13" s="164"/>
      <c r="W13" s="162">
        <v>1</v>
      </c>
      <c r="X13" s="163"/>
      <c r="Y13" s="163"/>
      <c r="Z13" s="163">
        <v>1</v>
      </c>
      <c r="AA13" s="22"/>
      <c r="AB13" s="25">
        <f t="shared" si="1"/>
        <v>1</v>
      </c>
      <c r="AC13" s="162">
        <v>3</v>
      </c>
      <c r="AD13" s="163">
        <v>1</v>
      </c>
      <c r="AE13" s="163"/>
      <c r="AF13" s="163">
        <v>2</v>
      </c>
      <c r="AG13" s="22"/>
      <c r="AH13" s="162">
        <v>5</v>
      </c>
      <c r="AI13" s="163">
        <v>3</v>
      </c>
      <c r="AJ13" s="163"/>
      <c r="AK13" s="163">
        <v>2</v>
      </c>
      <c r="AL13" s="22"/>
      <c r="AM13" s="162">
        <v>5</v>
      </c>
      <c r="AN13" s="163">
        <v>3</v>
      </c>
      <c r="AO13" s="163">
        <v>0</v>
      </c>
      <c r="AP13" s="163">
        <v>2</v>
      </c>
      <c r="AQ13" s="22"/>
      <c r="AR13" s="162">
        <v>5</v>
      </c>
      <c r="AS13" s="163">
        <v>3</v>
      </c>
      <c r="AT13" s="163">
        <v>0</v>
      </c>
      <c r="AU13" s="163">
        <v>2</v>
      </c>
      <c r="AV13" s="22"/>
      <c r="AW13" s="162">
        <v>5</v>
      </c>
      <c r="AX13" s="163">
        <v>3</v>
      </c>
      <c r="AY13" s="163">
        <v>0</v>
      </c>
      <c r="AZ13" s="163">
        <v>2</v>
      </c>
      <c r="BA13" s="22"/>
      <c r="BB13" s="162">
        <v>6</v>
      </c>
      <c r="BC13" s="163">
        <v>4</v>
      </c>
      <c r="BD13" s="163">
        <v>0</v>
      </c>
      <c r="BE13" s="163">
        <v>2</v>
      </c>
      <c r="BF13" s="22"/>
      <c r="BG13" s="363">
        <f t="shared" si="2"/>
        <v>1</v>
      </c>
    </row>
    <row r="14" spans="1:59" s="173" customFormat="1" ht="45" x14ac:dyDescent="0.25">
      <c r="A14" s="174">
        <v>6008</v>
      </c>
      <c r="B14" s="175" t="s">
        <v>60</v>
      </c>
      <c r="C14" s="176"/>
      <c r="D14" s="34"/>
      <c r="E14" s="34"/>
      <c r="F14" s="177"/>
      <c r="G14" s="35"/>
      <c r="H14" s="178">
        <v>3</v>
      </c>
      <c r="I14" s="34"/>
      <c r="J14" s="34">
        <v>3</v>
      </c>
      <c r="K14" s="177"/>
      <c r="L14" s="36"/>
      <c r="M14" s="176">
        <f t="shared" si="0"/>
        <v>3</v>
      </c>
      <c r="N14" s="34"/>
      <c r="O14" s="34">
        <v>3</v>
      </c>
      <c r="P14" s="177"/>
      <c r="Q14" s="36"/>
      <c r="R14" s="176">
        <v>0</v>
      </c>
      <c r="S14" s="34"/>
      <c r="T14" s="34"/>
      <c r="U14" s="34"/>
      <c r="V14" s="35"/>
      <c r="W14" s="176">
        <v>1</v>
      </c>
      <c r="X14" s="34">
        <v>1</v>
      </c>
      <c r="Y14" s="34"/>
      <c r="Z14" s="34"/>
      <c r="AA14" s="35"/>
      <c r="AB14" s="179">
        <f t="shared" si="1"/>
        <v>1</v>
      </c>
      <c r="AC14" s="176">
        <v>2</v>
      </c>
      <c r="AD14" s="34">
        <v>2</v>
      </c>
      <c r="AE14" s="34"/>
      <c r="AF14" s="34"/>
      <c r="AG14" s="35"/>
      <c r="AH14" s="176">
        <v>2</v>
      </c>
      <c r="AI14" s="34">
        <v>2</v>
      </c>
      <c r="AJ14" s="34"/>
      <c r="AK14" s="34"/>
      <c r="AL14" s="35"/>
      <c r="AM14" s="176">
        <v>2</v>
      </c>
      <c r="AN14" s="34">
        <v>2</v>
      </c>
      <c r="AO14" s="34"/>
      <c r="AP14" s="34"/>
      <c r="AQ14" s="35"/>
      <c r="AR14" s="176">
        <v>3</v>
      </c>
      <c r="AS14" s="34">
        <v>3</v>
      </c>
      <c r="AT14" s="34"/>
      <c r="AU14" s="34"/>
      <c r="AV14" s="35"/>
      <c r="AW14" s="176">
        <v>3</v>
      </c>
      <c r="AX14" s="34">
        <v>3</v>
      </c>
      <c r="AY14" s="34"/>
      <c r="AZ14" s="34"/>
      <c r="BA14" s="35"/>
      <c r="BB14" s="176">
        <v>3</v>
      </c>
      <c r="BC14" s="34">
        <v>3</v>
      </c>
      <c r="BD14" s="34"/>
      <c r="BE14" s="34"/>
      <c r="BF14" s="35"/>
      <c r="BG14" s="363">
        <f t="shared" si="2"/>
        <v>0</v>
      </c>
    </row>
    <row r="15" spans="1:59" s="173" customFormat="1" ht="45" x14ac:dyDescent="0.25">
      <c r="A15" s="174">
        <v>6025</v>
      </c>
      <c r="B15" s="175" t="s">
        <v>110</v>
      </c>
      <c r="C15" s="176"/>
      <c r="D15" s="34"/>
      <c r="E15" s="34"/>
      <c r="F15" s="34"/>
      <c r="G15" s="35"/>
      <c r="H15" s="178">
        <v>4</v>
      </c>
      <c r="I15" s="34">
        <v>4</v>
      </c>
      <c r="J15" s="34"/>
      <c r="K15" s="34"/>
      <c r="L15" s="36">
        <v>4</v>
      </c>
      <c r="M15" s="176">
        <f t="shared" si="0"/>
        <v>7</v>
      </c>
      <c r="N15" s="34">
        <v>7</v>
      </c>
      <c r="O15" s="34"/>
      <c r="P15" s="34"/>
      <c r="Q15" s="36">
        <v>4</v>
      </c>
      <c r="R15" s="176">
        <v>0</v>
      </c>
      <c r="S15" s="34"/>
      <c r="T15" s="34"/>
      <c r="U15" s="34"/>
      <c r="V15" s="35"/>
      <c r="W15" s="176">
        <v>0</v>
      </c>
      <c r="X15" s="34"/>
      <c r="Y15" s="34"/>
      <c r="Z15" s="34"/>
      <c r="AA15" s="35"/>
      <c r="AB15" s="179">
        <v>0</v>
      </c>
      <c r="AC15" s="176">
        <v>1</v>
      </c>
      <c r="AD15" s="34">
        <v>1</v>
      </c>
      <c r="AE15" s="34"/>
      <c r="AF15" s="34"/>
      <c r="AG15" s="35"/>
      <c r="AH15" s="176">
        <v>2</v>
      </c>
      <c r="AI15" s="34">
        <v>2</v>
      </c>
      <c r="AJ15" s="34"/>
      <c r="AK15" s="34"/>
      <c r="AL15" s="35"/>
      <c r="AM15" s="176">
        <v>2</v>
      </c>
      <c r="AN15" s="34">
        <v>2</v>
      </c>
      <c r="AO15" s="34"/>
      <c r="AP15" s="34"/>
      <c r="AQ15" s="35"/>
      <c r="AR15" s="176">
        <v>2</v>
      </c>
      <c r="AS15" s="34">
        <v>2</v>
      </c>
      <c r="AT15" s="34"/>
      <c r="AU15" s="34"/>
      <c r="AV15" s="35"/>
      <c r="AW15" s="35">
        <v>2</v>
      </c>
      <c r="AX15" s="35">
        <v>2</v>
      </c>
      <c r="AY15" s="35"/>
      <c r="AZ15" s="35"/>
      <c r="BA15" s="35"/>
      <c r="BB15" s="35">
        <v>2</v>
      </c>
      <c r="BC15" s="35">
        <v>2</v>
      </c>
      <c r="BD15" s="35"/>
      <c r="BE15" s="35"/>
      <c r="BF15" s="35"/>
      <c r="BG15" s="363">
        <f t="shared" si="2"/>
        <v>0</v>
      </c>
    </row>
    <row r="16" spans="1:59" ht="45.75" thickBot="1" x14ac:dyDescent="0.3">
      <c r="A16" s="128">
        <v>5018</v>
      </c>
      <c r="B16" s="129" t="s">
        <v>112</v>
      </c>
      <c r="C16" s="130"/>
      <c r="D16" s="131"/>
      <c r="E16" s="131"/>
      <c r="F16" s="131"/>
      <c r="G16" s="132"/>
      <c r="H16" s="133">
        <v>30</v>
      </c>
      <c r="I16" s="131">
        <v>16</v>
      </c>
      <c r="J16" s="131">
        <v>6</v>
      </c>
      <c r="K16" s="131">
        <v>8</v>
      </c>
      <c r="L16" s="134"/>
      <c r="M16" s="130">
        <f t="shared" si="0"/>
        <v>52</v>
      </c>
      <c r="N16" s="131">
        <v>52</v>
      </c>
      <c r="O16" s="131"/>
      <c r="P16" s="131"/>
      <c r="Q16" s="134"/>
      <c r="R16" s="130">
        <v>0</v>
      </c>
      <c r="S16" s="131"/>
      <c r="T16" s="131"/>
      <c r="U16" s="131"/>
      <c r="V16" s="132"/>
      <c r="W16" s="130">
        <v>0</v>
      </c>
      <c r="X16" s="131"/>
      <c r="Y16" s="131"/>
      <c r="Z16" s="131"/>
      <c r="AA16" s="132"/>
      <c r="AB16" s="135">
        <v>0</v>
      </c>
      <c r="AC16" s="130">
        <v>0</v>
      </c>
      <c r="AD16" s="131"/>
      <c r="AE16" s="131"/>
      <c r="AF16" s="131"/>
      <c r="AG16" s="132"/>
      <c r="AH16" s="130">
        <v>0</v>
      </c>
      <c r="AI16" s="131"/>
      <c r="AJ16" s="131"/>
      <c r="AK16" s="131"/>
      <c r="AL16" s="132"/>
      <c r="AM16" s="130">
        <v>0</v>
      </c>
      <c r="AN16" s="131"/>
      <c r="AO16" s="131"/>
      <c r="AP16" s="131"/>
      <c r="AQ16" s="132"/>
      <c r="AR16" s="130">
        <v>0</v>
      </c>
      <c r="AS16" s="131"/>
      <c r="AT16" s="131"/>
      <c r="AU16" s="131"/>
      <c r="AV16" s="132"/>
      <c r="AW16" s="35">
        <v>0</v>
      </c>
      <c r="AX16" s="35"/>
      <c r="AY16" s="35"/>
      <c r="AZ16" s="35"/>
      <c r="BA16" s="35"/>
      <c r="BB16" s="35">
        <v>0</v>
      </c>
      <c r="BC16" s="35"/>
      <c r="BD16" s="35"/>
      <c r="BE16" s="35"/>
      <c r="BF16" s="35"/>
      <c r="BG16" s="363">
        <f t="shared" si="2"/>
        <v>0</v>
      </c>
    </row>
    <row r="17" spans="1:59" s="173" customFormat="1" ht="60.75" thickBot="1" x14ac:dyDescent="0.3">
      <c r="A17" s="170">
        <v>4018</v>
      </c>
      <c r="B17" s="171" t="s">
        <v>239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>
        <v>20</v>
      </c>
      <c r="AX17" s="170">
        <v>2</v>
      </c>
      <c r="AY17" s="170">
        <v>18</v>
      </c>
      <c r="AZ17" s="170"/>
      <c r="BA17" s="170"/>
      <c r="BB17" s="170">
        <v>24</v>
      </c>
      <c r="BC17" s="170">
        <v>2</v>
      </c>
      <c r="BD17" s="170">
        <v>22</v>
      </c>
      <c r="BE17" s="170"/>
      <c r="BF17" s="170"/>
      <c r="BG17" s="363">
        <f t="shared" si="2"/>
        <v>4</v>
      </c>
    </row>
    <row r="18" spans="1:59" s="173" customFormat="1" ht="45" x14ac:dyDescent="0.25">
      <c r="A18" s="170">
        <v>5015</v>
      </c>
      <c r="B18" s="171" t="s">
        <v>238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>
        <v>11</v>
      </c>
      <c r="AX18" s="170">
        <v>11</v>
      </c>
      <c r="AY18" s="170"/>
      <c r="AZ18" s="170"/>
      <c r="BA18" s="170"/>
      <c r="BB18" s="170">
        <v>15</v>
      </c>
      <c r="BC18" s="170">
        <v>15</v>
      </c>
      <c r="BD18" s="170"/>
      <c r="BE18" s="170"/>
      <c r="BF18" s="170"/>
      <c r="BG18" s="363">
        <f t="shared" si="2"/>
        <v>4</v>
      </c>
    </row>
  </sheetData>
  <autoFilter ref="A4:AQ4">
    <sortState ref="A5:AQ16">
      <sortCondition descending="1" ref="AM4"/>
    </sortState>
  </autoFilter>
  <mergeCells count="13">
    <mergeCell ref="BB2:BF2"/>
    <mergeCell ref="W2:AA2"/>
    <mergeCell ref="AC2:AG2"/>
    <mergeCell ref="R2:V2"/>
    <mergeCell ref="A2:A3"/>
    <mergeCell ref="B2:B3"/>
    <mergeCell ref="C2:G2"/>
    <mergeCell ref="H2:L2"/>
    <mergeCell ref="M2:Q2"/>
    <mergeCell ref="AW2:BA2"/>
    <mergeCell ref="AR2:AV2"/>
    <mergeCell ref="AM2:AQ2"/>
    <mergeCell ref="AH2:AL2"/>
  </mergeCells>
  <pageMargins left="0" right="0" top="0.15748031496062992" bottom="0.15748031496062992" header="0.31496062992125984" footer="0.31496062992125984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zoomScale="80" zoomScaleNormal="8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G18" sqref="G18"/>
    </sheetView>
  </sheetViews>
  <sheetFormatPr defaultRowHeight="15" x14ac:dyDescent="0.25"/>
  <cols>
    <col min="1" max="1" width="6.28515625" style="217" customWidth="1"/>
    <col min="2" max="2" width="9.140625" style="217"/>
    <col min="3" max="3" width="55.42578125" style="218" customWidth="1"/>
    <col min="4" max="4" width="16.42578125" style="218" customWidth="1"/>
    <col min="5" max="5" width="16" style="218" customWidth="1"/>
    <col min="6" max="6" width="17.28515625" style="218" customWidth="1"/>
    <col min="7" max="7" width="19.28515625" style="218" customWidth="1"/>
    <col min="8" max="9" width="18.7109375" style="218" customWidth="1"/>
    <col min="10" max="13" width="18.140625" style="218" customWidth="1"/>
    <col min="14" max="14" width="14.42578125" style="218" customWidth="1"/>
    <col min="15" max="15" width="22.5703125" style="218" customWidth="1"/>
    <col min="16" max="16" width="38.7109375" style="218" customWidth="1"/>
    <col min="17" max="17" width="21.140625" style="218" customWidth="1"/>
    <col min="18" max="18" width="14.5703125" style="218" customWidth="1"/>
    <col min="19" max="16384" width="9.140625" style="218"/>
  </cols>
  <sheetData>
    <row r="1" spans="1:17" ht="42" customHeight="1" thickBot="1" x14ac:dyDescent="0.3">
      <c r="C1" s="387" t="s">
        <v>362</v>
      </c>
      <c r="D1" s="387"/>
      <c r="E1" s="387"/>
      <c r="F1" s="387"/>
      <c r="G1" s="387"/>
    </row>
    <row r="2" spans="1:17" ht="66.75" customHeight="1" thickBot="1" x14ac:dyDescent="0.3">
      <c r="A2" s="388" t="s">
        <v>0</v>
      </c>
      <c r="B2" s="390" t="s">
        <v>150</v>
      </c>
      <c r="C2" s="390" t="s">
        <v>151</v>
      </c>
      <c r="D2" s="392" t="s">
        <v>233</v>
      </c>
      <c r="E2" s="385" t="s">
        <v>234</v>
      </c>
      <c r="F2" s="379" t="s">
        <v>347</v>
      </c>
      <c r="G2" s="380"/>
      <c r="H2" s="379" t="s">
        <v>348</v>
      </c>
      <c r="I2" s="380"/>
      <c r="J2" s="381" t="s">
        <v>349</v>
      </c>
      <c r="K2" s="382"/>
      <c r="L2" s="377" t="s">
        <v>350</v>
      </c>
      <c r="M2" s="383" t="s">
        <v>351</v>
      </c>
      <c r="N2" s="385" t="s">
        <v>152</v>
      </c>
      <c r="O2" s="385" t="s">
        <v>153</v>
      </c>
      <c r="P2" s="377" t="s">
        <v>352</v>
      </c>
      <c r="Q2" s="219"/>
    </row>
    <row r="3" spans="1:17" ht="38.25" customHeight="1" thickBot="1" x14ac:dyDescent="0.3">
      <c r="A3" s="389"/>
      <c r="B3" s="391"/>
      <c r="C3" s="391"/>
      <c r="D3" s="393"/>
      <c r="E3" s="386"/>
      <c r="F3" s="250" t="s">
        <v>154</v>
      </c>
      <c r="G3" s="251" t="s">
        <v>155</v>
      </c>
      <c r="H3" s="249" t="s">
        <v>154</v>
      </c>
      <c r="I3" s="243" t="s">
        <v>155</v>
      </c>
      <c r="J3" s="249" t="s">
        <v>154</v>
      </c>
      <c r="K3" s="253" t="s">
        <v>155</v>
      </c>
      <c r="L3" s="378"/>
      <c r="M3" s="384"/>
      <c r="N3" s="386"/>
      <c r="O3" s="386"/>
      <c r="P3" s="378"/>
      <c r="Q3" s="219"/>
    </row>
    <row r="4" spans="1:17" ht="21.75" customHeight="1" thickBot="1" x14ac:dyDescent="0.3">
      <c r="A4" s="286"/>
      <c r="B4" s="285"/>
      <c r="C4" s="255" t="s">
        <v>156</v>
      </c>
      <c r="D4" s="282">
        <f>COUNTIF(D5:D77,"+")</f>
        <v>63</v>
      </c>
      <c r="E4" s="254">
        <f>COUNTIF(E5:E77,"+")</f>
        <v>54</v>
      </c>
      <c r="F4" s="254">
        <f t="shared" ref="F4:M4" si="0">SUM(F5:F77)</f>
        <v>9924</v>
      </c>
      <c r="G4" s="254">
        <f t="shared" si="0"/>
        <v>3414</v>
      </c>
      <c r="H4" s="283">
        <f t="shared" si="0"/>
        <v>9365</v>
      </c>
      <c r="I4" s="251">
        <f t="shared" si="0"/>
        <v>3196</v>
      </c>
      <c r="J4" s="254">
        <f t="shared" si="0"/>
        <v>559</v>
      </c>
      <c r="K4" s="282">
        <f t="shared" si="0"/>
        <v>218</v>
      </c>
      <c r="L4" s="254">
        <f t="shared" si="0"/>
        <v>644</v>
      </c>
      <c r="M4" s="283">
        <f t="shared" si="0"/>
        <v>771</v>
      </c>
      <c r="N4" s="254"/>
      <c r="O4" s="284"/>
      <c r="P4" s="284"/>
      <c r="Q4" s="220"/>
    </row>
    <row r="5" spans="1:17" ht="31.5" customHeight="1" x14ac:dyDescent="0.25">
      <c r="A5" s="287">
        <f>A4+1</f>
        <v>1</v>
      </c>
      <c r="B5" s="288">
        <v>402</v>
      </c>
      <c r="C5" s="289" t="s">
        <v>179</v>
      </c>
      <c r="D5" s="290" t="s">
        <v>158</v>
      </c>
      <c r="E5" s="291" t="s">
        <v>158</v>
      </c>
      <c r="F5" s="292">
        <f t="shared" ref="F5:G36" si="1">H5+J5</f>
        <v>144</v>
      </c>
      <c r="G5" s="290">
        <f t="shared" si="1"/>
        <v>54</v>
      </c>
      <c r="H5" s="287">
        <v>133</v>
      </c>
      <c r="I5" s="293">
        <v>53</v>
      </c>
      <c r="J5" s="287">
        <v>11</v>
      </c>
      <c r="K5" s="294">
        <v>1</v>
      </c>
      <c r="L5" s="295">
        <v>1</v>
      </c>
      <c r="M5" s="296">
        <v>2</v>
      </c>
      <c r="N5" s="297">
        <f>J5/L5-10</f>
        <v>1</v>
      </c>
      <c r="O5" s="298"/>
      <c r="P5" s="299"/>
      <c r="Q5" s="223"/>
    </row>
    <row r="6" spans="1:17" ht="31.5" customHeight="1" x14ac:dyDescent="0.25">
      <c r="A6" s="300">
        <f>A5+1</f>
        <v>2</v>
      </c>
      <c r="B6" s="301">
        <v>2202</v>
      </c>
      <c r="C6" s="302" t="s">
        <v>162</v>
      </c>
      <c r="D6" s="303" t="s">
        <v>158</v>
      </c>
      <c r="E6" s="304" t="s">
        <v>158</v>
      </c>
      <c r="F6" s="305">
        <f t="shared" si="1"/>
        <v>112</v>
      </c>
      <c r="G6" s="303">
        <f t="shared" si="1"/>
        <v>53</v>
      </c>
      <c r="H6" s="300">
        <v>105</v>
      </c>
      <c r="I6" s="306">
        <v>53</v>
      </c>
      <c r="J6" s="300">
        <v>7</v>
      </c>
      <c r="K6" s="307"/>
      <c r="L6" s="308">
        <v>1</v>
      </c>
      <c r="M6" s="309">
        <v>5</v>
      </c>
      <c r="N6" s="310">
        <f>J6/L6-6</f>
        <v>1</v>
      </c>
      <c r="O6" s="311"/>
      <c r="P6" s="312"/>
      <c r="Q6" s="223"/>
    </row>
    <row r="7" spans="1:17" ht="48" customHeight="1" x14ac:dyDescent="0.25">
      <c r="A7" s="300">
        <f>A6+1</f>
        <v>3</v>
      </c>
      <c r="B7" s="301">
        <v>3414</v>
      </c>
      <c r="C7" s="302" t="s">
        <v>178</v>
      </c>
      <c r="D7" s="303" t="s">
        <v>158</v>
      </c>
      <c r="E7" s="304" t="s">
        <v>158</v>
      </c>
      <c r="F7" s="305">
        <f t="shared" si="1"/>
        <v>65</v>
      </c>
      <c r="G7" s="303">
        <f t="shared" si="1"/>
        <v>6</v>
      </c>
      <c r="H7" s="300">
        <v>59</v>
      </c>
      <c r="I7" s="306">
        <v>6</v>
      </c>
      <c r="J7" s="300">
        <v>6</v>
      </c>
      <c r="K7" s="307"/>
      <c r="L7" s="308">
        <v>1</v>
      </c>
      <c r="M7" s="309">
        <v>6</v>
      </c>
      <c r="N7" s="310">
        <f>J7/L7-5</f>
        <v>1</v>
      </c>
      <c r="O7" s="311"/>
      <c r="P7" s="312"/>
      <c r="Q7" s="223"/>
    </row>
    <row r="8" spans="1:17" ht="31.5" customHeight="1" x14ac:dyDescent="0.25">
      <c r="A8" s="300">
        <f t="shared" ref="A8:A71" si="2">A7+1</f>
        <v>4</v>
      </c>
      <c r="B8" s="301">
        <v>2602</v>
      </c>
      <c r="C8" s="302" t="s">
        <v>184</v>
      </c>
      <c r="D8" s="303"/>
      <c r="E8" s="304" t="s">
        <v>158</v>
      </c>
      <c r="F8" s="305">
        <f t="shared" si="1"/>
        <v>57</v>
      </c>
      <c r="G8" s="303">
        <f t="shared" si="1"/>
        <v>32</v>
      </c>
      <c r="H8" s="300">
        <v>48</v>
      </c>
      <c r="I8" s="306">
        <v>26</v>
      </c>
      <c r="J8" s="300">
        <v>9</v>
      </c>
      <c r="K8" s="307">
        <v>6</v>
      </c>
      <c r="L8" s="308">
        <v>2</v>
      </c>
      <c r="M8" s="309">
        <v>3</v>
      </c>
      <c r="N8" s="310">
        <f>J8/L8-3.5</f>
        <v>1</v>
      </c>
      <c r="O8" s="311"/>
      <c r="P8" s="312"/>
      <c r="Q8" s="223"/>
    </row>
    <row r="9" spans="1:17" ht="48" customHeight="1" x14ac:dyDescent="0.25">
      <c r="A9" s="300">
        <f t="shared" si="2"/>
        <v>5</v>
      </c>
      <c r="B9" s="301">
        <v>1402</v>
      </c>
      <c r="C9" s="302" t="s">
        <v>170</v>
      </c>
      <c r="D9" s="303" t="s">
        <v>158</v>
      </c>
      <c r="E9" s="304" t="s">
        <v>158</v>
      </c>
      <c r="F9" s="305">
        <f t="shared" si="1"/>
        <v>75</v>
      </c>
      <c r="G9" s="303">
        <f t="shared" si="1"/>
        <v>68</v>
      </c>
      <c r="H9" s="300">
        <v>69</v>
      </c>
      <c r="I9" s="306">
        <v>65</v>
      </c>
      <c r="J9" s="300">
        <v>6</v>
      </c>
      <c r="K9" s="307">
        <v>3</v>
      </c>
      <c r="L9" s="308">
        <v>2</v>
      </c>
      <c r="M9" s="309">
        <v>4</v>
      </c>
      <c r="N9" s="310">
        <f>J9/L9-2</f>
        <v>1</v>
      </c>
      <c r="O9" s="311"/>
      <c r="P9" s="312"/>
      <c r="Q9" s="223"/>
    </row>
    <row r="10" spans="1:17" ht="31.5" customHeight="1" x14ac:dyDescent="0.25">
      <c r="A10" s="300">
        <f t="shared" si="2"/>
        <v>6</v>
      </c>
      <c r="B10" s="301">
        <v>1702</v>
      </c>
      <c r="C10" s="302" t="s">
        <v>180</v>
      </c>
      <c r="D10" s="303" t="s">
        <v>158</v>
      </c>
      <c r="E10" s="304" t="s">
        <v>158</v>
      </c>
      <c r="F10" s="305">
        <f t="shared" si="1"/>
        <v>322</v>
      </c>
      <c r="G10" s="303">
        <f t="shared" si="1"/>
        <v>93</v>
      </c>
      <c r="H10" s="300">
        <v>299</v>
      </c>
      <c r="I10" s="306">
        <v>86</v>
      </c>
      <c r="J10" s="300">
        <v>23</v>
      </c>
      <c r="K10" s="307">
        <v>7</v>
      </c>
      <c r="L10" s="308">
        <v>8</v>
      </c>
      <c r="M10" s="309">
        <v>16</v>
      </c>
      <c r="N10" s="310">
        <f>J10/L10-1.875</f>
        <v>1</v>
      </c>
      <c r="O10" s="311"/>
      <c r="P10" s="312"/>
      <c r="Q10" s="223"/>
    </row>
    <row r="11" spans="1:17" ht="31.5" customHeight="1" x14ac:dyDescent="0.25">
      <c r="A11" s="300">
        <f t="shared" si="2"/>
        <v>7</v>
      </c>
      <c r="B11" s="301">
        <v>3102</v>
      </c>
      <c r="C11" s="302" t="s">
        <v>176</v>
      </c>
      <c r="D11" s="303" t="s">
        <v>158</v>
      </c>
      <c r="E11" s="304" t="s">
        <v>158</v>
      </c>
      <c r="F11" s="305">
        <f t="shared" si="1"/>
        <v>959</v>
      </c>
      <c r="G11" s="303">
        <f t="shared" si="1"/>
        <v>86</v>
      </c>
      <c r="H11" s="300">
        <v>932</v>
      </c>
      <c r="I11" s="306">
        <v>85</v>
      </c>
      <c r="J11" s="300">
        <v>27</v>
      </c>
      <c r="K11" s="307">
        <v>1</v>
      </c>
      <c r="L11" s="308"/>
      <c r="M11" s="309">
        <v>10</v>
      </c>
      <c r="N11" s="310">
        <f>J11/M11-1.7</f>
        <v>1.0000000000000002</v>
      </c>
      <c r="O11" s="313"/>
      <c r="P11" s="312"/>
      <c r="Q11" s="223"/>
    </row>
    <row r="12" spans="1:17" ht="31.5" customHeight="1" x14ac:dyDescent="0.25">
      <c r="A12" s="300">
        <f t="shared" si="2"/>
        <v>8</v>
      </c>
      <c r="B12" s="301">
        <v>5715</v>
      </c>
      <c r="C12" s="302" t="s">
        <v>189</v>
      </c>
      <c r="D12" s="303" t="s">
        <v>158</v>
      </c>
      <c r="E12" s="304" t="s">
        <v>158</v>
      </c>
      <c r="F12" s="305">
        <f t="shared" si="1"/>
        <v>272</v>
      </c>
      <c r="G12" s="303">
        <f t="shared" si="1"/>
        <v>163</v>
      </c>
      <c r="H12" s="300">
        <v>247</v>
      </c>
      <c r="I12" s="306">
        <v>156</v>
      </c>
      <c r="J12" s="300">
        <v>25</v>
      </c>
      <c r="K12" s="307">
        <v>7</v>
      </c>
      <c r="L12" s="308">
        <v>11</v>
      </c>
      <c r="M12" s="309">
        <v>9</v>
      </c>
      <c r="N12" s="310">
        <f>J12/L12-1.2727</f>
        <v>1.000027272727273</v>
      </c>
      <c r="O12" s="311"/>
      <c r="P12" s="312"/>
      <c r="Q12" s="223"/>
    </row>
    <row r="13" spans="1:17" ht="29.25" customHeight="1" x14ac:dyDescent="0.25">
      <c r="A13" s="300">
        <f t="shared" si="2"/>
        <v>9</v>
      </c>
      <c r="B13" s="301">
        <v>3415</v>
      </c>
      <c r="C13" s="302" t="s">
        <v>218</v>
      </c>
      <c r="D13" s="303" t="s">
        <v>158</v>
      </c>
      <c r="E13" s="304" t="s">
        <v>158</v>
      </c>
      <c r="F13" s="305">
        <f t="shared" si="1"/>
        <v>19</v>
      </c>
      <c r="G13" s="303">
        <f t="shared" si="1"/>
        <v>12</v>
      </c>
      <c r="H13" s="300">
        <v>17</v>
      </c>
      <c r="I13" s="306">
        <v>12</v>
      </c>
      <c r="J13" s="300">
        <v>2</v>
      </c>
      <c r="K13" s="307"/>
      <c r="L13" s="308">
        <v>1</v>
      </c>
      <c r="M13" s="309">
        <v>1</v>
      </c>
      <c r="N13" s="310">
        <f>J13/L13-1</f>
        <v>1</v>
      </c>
      <c r="O13" s="311"/>
      <c r="P13" s="312"/>
      <c r="Q13" s="223"/>
    </row>
    <row r="14" spans="1:17" ht="29.25" customHeight="1" x14ac:dyDescent="0.25">
      <c r="A14" s="300">
        <f t="shared" si="2"/>
        <v>10</v>
      </c>
      <c r="B14" s="301">
        <v>5501</v>
      </c>
      <c r="C14" s="302" t="s">
        <v>173</v>
      </c>
      <c r="D14" s="303" t="s">
        <v>158</v>
      </c>
      <c r="E14" s="304" t="s">
        <v>158</v>
      </c>
      <c r="F14" s="305">
        <f t="shared" si="1"/>
        <v>214</v>
      </c>
      <c r="G14" s="303">
        <f t="shared" si="1"/>
        <v>82</v>
      </c>
      <c r="H14" s="300">
        <v>197</v>
      </c>
      <c r="I14" s="306">
        <v>79</v>
      </c>
      <c r="J14" s="300">
        <v>17</v>
      </c>
      <c r="K14" s="307">
        <v>3</v>
      </c>
      <c r="L14" s="308">
        <v>9</v>
      </c>
      <c r="M14" s="309">
        <v>18</v>
      </c>
      <c r="N14" s="310">
        <f>J14/L14-0.8889</f>
        <v>0.99998888888888882</v>
      </c>
      <c r="O14" s="311"/>
      <c r="P14" s="312"/>
      <c r="Q14" s="223"/>
    </row>
    <row r="15" spans="1:17" ht="48" customHeight="1" x14ac:dyDescent="0.25">
      <c r="A15" s="300">
        <f t="shared" si="2"/>
        <v>11</v>
      </c>
      <c r="B15" s="301">
        <v>5602</v>
      </c>
      <c r="C15" s="302" t="s">
        <v>185</v>
      </c>
      <c r="D15" s="303" t="s">
        <v>158</v>
      </c>
      <c r="E15" s="304" t="s">
        <v>158</v>
      </c>
      <c r="F15" s="305">
        <f t="shared" si="1"/>
        <v>443</v>
      </c>
      <c r="G15" s="303">
        <f t="shared" si="1"/>
        <v>205</v>
      </c>
      <c r="H15" s="300">
        <v>420</v>
      </c>
      <c r="I15" s="306">
        <v>190</v>
      </c>
      <c r="J15" s="300">
        <v>23</v>
      </c>
      <c r="K15" s="307">
        <v>15</v>
      </c>
      <c r="L15" s="308">
        <v>14</v>
      </c>
      <c r="M15" s="309">
        <v>23</v>
      </c>
      <c r="N15" s="310">
        <f>J15/L15-0.6429</f>
        <v>0.99995714285714277</v>
      </c>
      <c r="O15" s="311"/>
      <c r="P15" s="312"/>
      <c r="Q15" s="223"/>
    </row>
    <row r="16" spans="1:17" ht="29.25" customHeight="1" x14ac:dyDescent="0.25">
      <c r="A16" s="300">
        <f t="shared" si="2"/>
        <v>12</v>
      </c>
      <c r="B16" s="301">
        <v>1002</v>
      </c>
      <c r="C16" s="302" t="s">
        <v>200</v>
      </c>
      <c r="D16" s="303" t="s">
        <v>158</v>
      </c>
      <c r="E16" s="304" t="s">
        <v>158</v>
      </c>
      <c r="F16" s="305">
        <f t="shared" si="1"/>
        <v>33</v>
      </c>
      <c r="G16" s="303">
        <f t="shared" si="1"/>
        <v>4</v>
      </c>
      <c r="H16" s="300">
        <v>30</v>
      </c>
      <c r="I16" s="306">
        <v>3</v>
      </c>
      <c r="J16" s="300">
        <v>3</v>
      </c>
      <c r="K16" s="307">
        <v>1</v>
      </c>
      <c r="L16" s="308">
        <v>2</v>
      </c>
      <c r="M16" s="309">
        <v>4</v>
      </c>
      <c r="N16" s="310">
        <f>J16/L16-0.5</f>
        <v>1</v>
      </c>
      <c r="O16" s="313"/>
      <c r="P16" s="312"/>
      <c r="Q16" s="223"/>
    </row>
    <row r="17" spans="1:17" ht="42.75" customHeight="1" x14ac:dyDescent="0.25">
      <c r="A17" s="300">
        <f t="shared" si="2"/>
        <v>13</v>
      </c>
      <c r="B17" s="301">
        <v>3419</v>
      </c>
      <c r="C17" s="302" t="s">
        <v>166</v>
      </c>
      <c r="D17" s="303"/>
      <c r="E17" s="304" t="s">
        <v>158</v>
      </c>
      <c r="F17" s="305">
        <f t="shared" si="1"/>
        <v>39</v>
      </c>
      <c r="G17" s="303">
        <f t="shared" si="1"/>
        <v>9</v>
      </c>
      <c r="H17" s="300">
        <v>36</v>
      </c>
      <c r="I17" s="306">
        <v>9</v>
      </c>
      <c r="J17" s="300">
        <v>3</v>
      </c>
      <c r="K17" s="307"/>
      <c r="L17" s="308">
        <v>2</v>
      </c>
      <c r="M17" s="309">
        <v>2</v>
      </c>
      <c r="N17" s="310">
        <f>J17/L17-0.5</f>
        <v>1</v>
      </c>
      <c r="O17" s="311"/>
      <c r="P17" s="312"/>
      <c r="Q17" s="223"/>
    </row>
    <row r="18" spans="1:17" ht="48" customHeight="1" x14ac:dyDescent="0.25">
      <c r="A18" s="300">
        <f t="shared" si="2"/>
        <v>14</v>
      </c>
      <c r="B18" s="301">
        <v>5903</v>
      </c>
      <c r="C18" s="302" t="s">
        <v>175</v>
      </c>
      <c r="D18" s="303" t="s">
        <v>158</v>
      </c>
      <c r="E18" s="304" t="s">
        <v>158</v>
      </c>
      <c r="F18" s="305">
        <f t="shared" si="1"/>
        <v>278</v>
      </c>
      <c r="G18" s="303">
        <f t="shared" si="1"/>
        <v>191</v>
      </c>
      <c r="H18" s="300">
        <v>256</v>
      </c>
      <c r="I18" s="306">
        <v>191</v>
      </c>
      <c r="J18" s="300">
        <v>22</v>
      </c>
      <c r="K18" s="307"/>
      <c r="L18" s="308">
        <v>16</v>
      </c>
      <c r="M18" s="309">
        <v>12</v>
      </c>
      <c r="N18" s="310">
        <f>J18/L18-0.375</f>
        <v>1</v>
      </c>
      <c r="O18" s="311"/>
      <c r="P18" s="312"/>
      <c r="Q18" s="223"/>
    </row>
    <row r="19" spans="1:17" ht="29.25" customHeight="1" x14ac:dyDescent="0.25">
      <c r="A19" s="300">
        <f t="shared" si="2"/>
        <v>15</v>
      </c>
      <c r="B19" s="301">
        <v>4024</v>
      </c>
      <c r="C19" s="302" t="s">
        <v>196</v>
      </c>
      <c r="D19" s="303" t="s">
        <v>158</v>
      </c>
      <c r="E19" s="304" t="s">
        <v>158</v>
      </c>
      <c r="F19" s="305">
        <f t="shared" si="1"/>
        <v>310</v>
      </c>
      <c r="G19" s="303">
        <f t="shared" si="1"/>
        <v>260</v>
      </c>
      <c r="H19" s="300">
        <v>280</v>
      </c>
      <c r="I19" s="306">
        <v>226</v>
      </c>
      <c r="J19" s="300">
        <v>30</v>
      </c>
      <c r="K19" s="307">
        <v>34</v>
      </c>
      <c r="L19" s="308"/>
      <c r="M19" s="309">
        <v>22</v>
      </c>
      <c r="N19" s="310">
        <f>J19/M19-0.3636</f>
        <v>1.0000363636363636</v>
      </c>
      <c r="O19" s="311"/>
      <c r="P19" s="312"/>
      <c r="Q19" s="223"/>
    </row>
    <row r="20" spans="1:17" ht="29.25" customHeight="1" x14ac:dyDescent="0.25">
      <c r="A20" s="300">
        <f t="shared" si="2"/>
        <v>16</v>
      </c>
      <c r="B20" s="301">
        <v>5902</v>
      </c>
      <c r="C20" s="302" t="s">
        <v>190</v>
      </c>
      <c r="D20" s="303" t="s">
        <v>158</v>
      </c>
      <c r="E20" s="304" t="s">
        <v>158</v>
      </c>
      <c r="F20" s="305">
        <f t="shared" si="1"/>
        <v>259</v>
      </c>
      <c r="G20" s="303">
        <f t="shared" si="1"/>
        <v>123</v>
      </c>
      <c r="H20" s="300">
        <v>240</v>
      </c>
      <c r="I20" s="306">
        <v>119</v>
      </c>
      <c r="J20" s="300">
        <v>19</v>
      </c>
      <c r="K20" s="307">
        <v>4</v>
      </c>
      <c r="L20" s="308">
        <v>14</v>
      </c>
      <c r="M20" s="309">
        <v>18</v>
      </c>
      <c r="N20" s="310">
        <f>J20/L20-0.3571</f>
        <v>1.0000428571428572</v>
      </c>
      <c r="O20" s="311"/>
      <c r="P20" s="312"/>
      <c r="Q20" s="223"/>
    </row>
    <row r="21" spans="1:17" ht="29.25" customHeight="1" x14ac:dyDescent="0.25">
      <c r="A21" s="300">
        <f t="shared" si="2"/>
        <v>17</v>
      </c>
      <c r="B21" s="301">
        <v>4043</v>
      </c>
      <c r="C21" s="302" t="s">
        <v>161</v>
      </c>
      <c r="D21" s="303" t="s">
        <v>158</v>
      </c>
      <c r="E21" s="304" t="s">
        <v>158</v>
      </c>
      <c r="F21" s="305">
        <f t="shared" si="1"/>
        <v>469</v>
      </c>
      <c r="G21" s="303">
        <f t="shared" si="1"/>
        <v>158</v>
      </c>
      <c r="H21" s="300">
        <v>413</v>
      </c>
      <c r="I21" s="306">
        <v>125</v>
      </c>
      <c r="J21" s="300">
        <v>56</v>
      </c>
      <c r="K21" s="307">
        <v>33</v>
      </c>
      <c r="L21" s="308">
        <v>49</v>
      </c>
      <c r="M21" s="309">
        <v>36</v>
      </c>
      <c r="N21" s="310">
        <f>J21/L21-0.1429</f>
        <v>0.99995714285714277</v>
      </c>
      <c r="O21" s="311"/>
      <c r="P21" s="312"/>
      <c r="Q21" s="223"/>
    </row>
    <row r="22" spans="1:17" ht="48" customHeight="1" x14ac:dyDescent="0.25">
      <c r="A22" s="300">
        <f t="shared" si="2"/>
        <v>18</v>
      </c>
      <c r="B22" s="301">
        <v>3422</v>
      </c>
      <c r="C22" s="302" t="s">
        <v>164</v>
      </c>
      <c r="D22" s="303" t="s">
        <v>158</v>
      </c>
      <c r="E22" s="304" t="s">
        <v>158</v>
      </c>
      <c r="F22" s="305">
        <f t="shared" si="1"/>
        <v>339</v>
      </c>
      <c r="G22" s="303">
        <f t="shared" si="1"/>
        <v>189</v>
      </c>
      <c r="H22" s="300">
        <v>328</v>
      </c>
      <c r="I22" s="306">
        <v>183</v>
      </c>
      <c r="J22" s="300">
        <v>11</v>
      </c>
      <c r="K22" s="307">
        <v>6</v>
      </c>
      <c r="L22" s="308">
        <v>10</v>
      </c>
      <c r="M22" s="309">
        <v>5</v>
      </c>
      <c r="N22" s="310">
        <f>J22/L22-0.1</f>
        <v>1</v>
      </c>
      <c r="O22" s="311"/>
      <c r="P22" s="312"/>
      <c r="Q22" s="223"/>
    </row>
    <row r="23" spans="1:17" ht="50.25" customHeight="1" x14ac:dyDescent="0.25">
      <c r="A23" s="300">
        <f t="shared" si="2"/>
        <v>19</v>
      </c>
      <c r="B23" s="301">
        <v>902</v>
      </c>
      <c r="C23" s="302" t="s">
        <v>209</v>
      </c>
      <c r="D23" s="303" t="s">
        <v>158</v>
      </c>
      <c r="E23" s="304" t="s">
        <v>158</v>
      </c>
      <c r="F23" s="305">
        <f t="shared" si="1"/>
        <v>87</v>
      </c>
      <c r="G23" s="303">
        <f t="shared" si="1"/>
        <v>2</v>
      </c>
      <c r="H23" s="300">
        <v>74</v>
      </c>
      <c r="I23" s="306">
        <v>2</v>
      </c>
      <c r="J23" s="300">
        <v>13</v>
      </c>
      <c r="K23" s="307"/>
      <c r="L23" s="308">
        <v>13</v>
      </c>
      <c r="M23" s="309">
        <v>21</v>
      </c>
      <c r="N23" s="310">
        <f t="shared" ref="N23:N47" si="3">J23/L23</f>
        <v>1</v>
      </c>
      <c r="O23" s="311"/>
      <c r="P23" s="312"/>
      <c r="Q23" s="223"/>
    </row>
    <row r="24" spans="1:17" ht="29.25" customHeight="1" x14ac:dyDescent="0.25">
      <c r="A24" s="300">
        <f t="shared" si="2"/>
        <v>20</v>
      </c>
      <c r="B24" s="301">
        <v>4026</v>
      </c>
      <c r="C24" s="302" t="s">
        <v>187</v>
      </c>
      <c r="D24" s="303" t="s">
        <v>158</v>
      </c>
      <c r="E24" s="304" t="s">
        <v>158</v>
      </c>
      <c r="F24" s="305">
        <f t="shared" si="1"/>
        <v>128</v>
      </c>
      <c r="G24" s="303">
        <f t="shared" si="1"/>
        <v>10</v>
      </c>
      <c r="H24" s="300">
        <v>125</v>
      </c>
      <c r="I24" s="306">
        <v>10</v>
      </c>
      <c r="J24" s="300">
        <v>3</v>
      </c>
      <c r="K24" s="307"/>
      <c r="L24" s="308">
        <v>3</v>
      </c>
      <c r="M24" s="309">
        <v>11</v>
      </c>
      <c r="N24" s="310">
        <f t="shared" si="3"/>
        <v>1</v>
      </c>
      <c r="O24" s="313"/>
      <c r="P24" s="312"/>
      <c r="Q24" s="223"/>
    </row>
    <row r="25" spans="1:17" ht="42.75" customHeight="1" x14ac:dyDescent="0.25">
      <c r="A25" s="300">
        <f t="shared" si="2"/>
        <v>21</v>
      </c>
      <c r="B25" s="301">
        <v>5017</v>
      </c>
      <c r="C25" s="302" t="s">
        <v>194</v>
      </c>
      <c r="D25" s="303" t="s">
        <v>158</v>
      </c>
      <c r="E25" s="304" t="s">
        <v>158</v>
      </c>
      <c r="F25" s="305">
        <f t="shared" si="1"/>
        <v>49</v>
      </c>
      <c r="G25" s="303">
        <f t="shared" si="1"/>
        <v>6</v>
      </c>
      <c r="H25" s="300">
        <v>48</v>
      </c>
      <c r="I25" s="306">
        <v>6</v>
      </c>
      <c r="J25" s="300">
        <v>1</v>
      </c>
      <c r="K25" s="307"/>
      <c r="L25" s="308">
        <v>1</v>
      </c>
      <c r="M25" s="309">
        <v>3</v>
      </c>
      <c r="N25" s="310">
        <f t="shared" si="3"/>
        <v>1</v>
      </c>
      <c r="O25" s="311"/>
      <c r="P25" s="312"/>
      <c r="Q25" s="223"/>
    </row>
    <row r="26" spans="1:17" ht="42" customHeight="1" x14ac:dyDescent="0.25">
      <c r="A26" s="300">
        <f t="shared" si="2"/>
        <v>22</v>
      </c>
      <c r="B26" s="301">
        <v>4099</v>
      </c>
      <c r="C26" s="302" t="s">
        <v>157</v>
      </c>
      <c r="D26" s="303" t="s">
        <v>158</v>
      </c>
      <c r="E26" s="304" t="s">
        <v>158</v>
      </c>
      <c r="F26" s="305">
        <f t="shared" si="1"/>
        <v>306</v>
      </c>
      <c r="G26" s="303">
        <f t="shared" si="1"/>
        <v>24</v>
      </c>
      <c r="H26" s="300">
        <v>291</v>
      </c>
      <c r="I26" s="306">
        <v>24</v>
      </c>
      <c r="J26" s="300">
        <v>15</v>
      </c>
      <c r="K26" s="307"/>
      <c r="L26" s="308">
        <v>16</v>
      </c>
      <c r="M26" s="309">
        <v>23</v>
      </c>
      <c r="N26" s="310">
        <f t="shared" si="3"/>
        <v>0.9375</v>
      </c>
      <c r="O26" s="311"/>
      <c r="P26" s="312"/>
      <c r="Q26" s="223"/>
    </row>
    <row r="27" spans="1:17" ht="41.25" customHeight="1" x14ac:dyDescent="0.25">
      <c r="A27" s="300">
        <f t="shared" si="2"/>
        <v>23</v>
      </c>
      <c r="B27" s="301">
        <v>5202</v>
      </c>
      <c r="C27" s="302" t="s">
        <v>172</v>
      </c>
      <c r="D27" s="303" t="s">
        <v>158</v>
      </c>
      <c r="E27" s="304" t="s">
        <v>158</v>
      </c>
      <c r="F27" s="305">
        <f t="shared" si="1"/>
        <v>188</v>
      </c>
      <c r="G27" s="303">
        <f t="shared" si="1"/>
        <v>81</v>
      </c>
      <c r="H27" s="300">
        <v>169</v>
      </c>
      <c r="I27" s="306">
        <v>73</v>
      </c>
      <c r="J27" s="300">
        <v>19</v>
      </c>
      <c r="K27" s="307">
        <v>8</v>
      </c>
      <c r="L27" s="308">
        <v>21</v>
      </c>
      <c r="M27" s="309">
        <v>14</v>
      </c>
      <c r="N27" s="310">
        <f t="shared" si="3"/>
        <v>0.90476190476190477</v>
      </c>
      <c r="O27" s="311"/>
      <c r="P27" s="312"/>
      <c r="Q27" s="223"/>
    </row>
    <row r="28" spans="1:17" ht="45" customHeight="1" x14ac:dyDescent="0.25">
      <c r="A28" s="300">
        <f t="shared" si="2"/>
        <v>24</v>
      </c>
      <c r="B28" s="301">
        <v>5721</v>
      </c>
      <c r="C28" s="302" t="s">
        <v>174</v>
      </c>
      <c r="D28" s="303" t="s">
        <v>158</v>
      </c>
      <c r="E28" s="304" t="s">
        <v>158</v>
      </c>
      <c r="F28" s="305">
        <f t="shared" si="1"/>
        <v>545</v>
      </c>
      <c r="G28" s="303">
        <f t="shared" si="1"/>
        <v>249</v>
      </c>
      <c r="H28" s="300">
        <v>521</v>
      </c>
      <c r="I28" s="306">
        <v>206</v>
      </c>
      <c r="J28" s="300">
        <v>24</v>
      </c>
      <c r="K28" s="307">
        <v>43</v>
      </c>
      <c r="L28" s="308">
        <v>29</v>
      </c>
      <c r="M28" s="309">
        <v>26</v>
      </c>
      <c r="N28" s="310">
        <f t="shared" si="3"/>
        <v>0.82758620689655171</v>
      </c>
      <c r="O28" s="311"/>
      <c r="P28" s="312"/>
      <c r="Q28" s="223"/>
    </row>
    <row r="29" spans="1:17" ht="29.25" customHeight="1" x14ac:dyDescent="0.25">
      <c r="A29" s="300">
        <f t="shared" si="2"/>
        <v>25</v>
      </c>
      <c r="B29" s="301">
        <v>5201</v>
      </c>
      <c r="C29" s="302" t="s">
        <v>188</v>
      </c>
      <c r="D29" s="303" t="s">
        <v>158</v>
      </c>
      <c r="E29" s="304" t="s">
        <v>158</v>
      </c>
      <c r="F29" s="305">
        <f t="shared" si="1"/>
        <v>246</v>
      </c>
      <c r="G29" s="303">
        <f t="shared" si="1"/>
        <v>16</v>
      </c>
      <c r="H29" s="300">
        <v>230</v>
      </c>
      <c r="I29" s="306">
        <v>16</v>
      </c>
      <c r="J29" s="300">
        <v>16</v>
      </c>
      <c r="K29" s="307"/>
      <c r="L29" s="308">
        <v>21</v>
      </c>
      <c r="M29" s="309">
        <v>27</v>
      </c>
      <c r="N29" s="310">
        <f t="shared" si="3"/>
        <v>0.76190476190476186</v>
      </c>
      <c r="O29" s="311"/>
      <c r="P29" s="312"/>
      <c r="Q29" s="223"/>
    </row>
    <row r="30" spans="1:17" ht="48" customHeight="1" x14ac:dyDescent="0.25">
      <c r="A30" s="300">
        <f t="shared" si="2"/>
        <v>26</v>
      </c>
      <c r="B30" s="301">
        <v>3408</v>
      </c>
      <c r="C30" s="302" t="s">
        <v>168</v>
      </c>
      <c r="D30" s="303" t="s">
        <v>158</v>
      </c>
      <c r="E30" s="304" t="s">
        <v>158</v>
      </c>
      <c r="F30" s="305">
        <f t="shared" si="1"/>
        <v>116</v>
      </c>
      <c r="G30" s="303">
        <f t="shared" si="1"/>
        <v>70</v>
      </c>
      <c r="H30" s="300">
        <v>106</v>
      </c>
      <c r="I30" s="306">
        <v>60</v>
      </c>
      <c r="J30" s="300">
        <v>10</v>
      </c>
      <c r="K30" s="307">
        <v>10</v>
      </c>
      <c r="L30" s="308">
        <v>14</v>
      </c>
      <c r="M30" s="309">
        <v>6</v>
      </c>
      <c r="N30" s="310">
        <f t="shared" si="3"/>
        <v>0.7142857142857143</v>
      </c>
      <c r="O30" s="311"/>
      <c r="P30" s="312"/>
      <c r="Q30" s="223"/>
    </row>
    <row r="31" spans="1:17" ht="41.25" customHeight="1" x14ac:dyDescent="0.25">
      <c r="A31" s="300">
        <f t="shared" si="2"/>
        <v>27</v>
      </c>
      <c r="B31" s="301">
        <v>3409</v>
      </c>
      <c r="C31" s="302" t="s">
        <v>182</v>
      </c>
      <c r="D31" s="303" t="s">
        <v>158</v>
      </c>
      <c r="E31" s="304" t="s">
        <v>158</v>
      </c>
      <c r="F31" s="305">
        <f t="shared" si="1"/>
        <v>310</v>
      </c>
      <c r="G31" s="303">
        <f t="shared" si="1"/>
        <v>217</v>
      </c>
      <c r="H31" s="300">
        <v>290</v>
      </c>
      <c r="I31" s="306">
        <v>201</v>
      </c>
      <c r="J31" s="300">
        <v>20</v>
      </c>
      <c r="K31" s="307">
        <v>16</v>
      </c>
      <c r="L31" s="308">
        <v>28</v>
      </c>
      <c r="M31" s="309">
        <v>12</v>
      </c>
      <c r="N31" s="310">
        <f t="shared" si="3"/>
        <v>0.7142857142857143</v>
      </c>
      <c r="O31" s="311"/>
      <c r="P31" s="312"/>
      <c r="Q31" s="223"/>
    </row>
    <row r="32" spans="1:17" ht="30" customHeight="1" x14ac:dyDescent="0.25">
      <c r="A32" s="300">
        <f t="shared" si="2"/>
        <v>28</v>
      </c>
      <c r="B32" s="301">
        <v>1902</v>
      </c>
      <c r="C32" s="302" t="s">
        <v>167</v>
      </c>
      <c r="D32" s="303" t="s">
        <v>158</v>
      </c>
      <c r="E32" s="304" t="s">
        <v>158</v>
      </c>
      <c r="F32" s="305">
        <f t="shared" si="1"/>
        <v>301</v>
      </c>
      <c r="G32" s="303">
        <f t="shared" si="1"/>
        <v>125</v>
      </c>
      <c r="H32" s="300">
        <v>294</v>
      </c>
      <c r="I32" s="306">
        <v>117</v>
      </c>
      <c r="J32" s="300">
        <v>7</v>
      </c>
      <c r="K32" s="307">
        <v>8</v>
      </c>
      <c r="L32" s="308">
        <v>10</v>
      </c>
      <c r="M32" s="309">
        <v>11</v>
      </c>
      <c r="N32" s="310">
        <f t="shared" si="3"/>
        <v>0.7</v>
      </c>
      <c r="O32" s="311"/>
      <c r="P32" s="312"/>
      <c r="Q32" s="223"/>
    </row>
    <row r="33" spans="1:17" ht="51" customHeight="1" x14ac:dyDescent="0.25">
      <c r="A33" s="300">
        <f t="shared" si="2"/>
        <v>29</v>
      </c>
      <c r="B33" s="301">
        <v>5716</v>
      </c>
      <c r="C33" s="302" t="s">
        <v>163</v>
      </c>
      <c r="D33" s="303" t="s">
        <v>158</v>
      </c>
      <c r="E33" s="304" t="s">
        <v>158</v>
      </c>
      <c r="F33" s="305">
        <f t="shared" si="1"/>
        <v>199</v>
      </c>
      <c r="G33" s="303">
        <f t="shared" si="1"/>
        <v>96</v>
      </c>
      <c r="H33" s="300">
        <v>195</v>
      </c>
      <c r="I33" s="306">
        <v>95</v>
      </c>
      <c r="J33" s="300">
        <v>4</v>
      </c>
      <c r="K33" s="307">
        <v>1</v>
      </c>
      <c r="L33" s="308">
        <v>6</v>
      </c>
      <c r="M33" s="309">
        <v>10</v>
      </c>
      <c r="N33" s="310">
        <f t="shared" si="3"/>
        <v>0.66666666666666663</v>
      </c>
      <c r="O33" s="311"/>
      <c r="P33" s="312"/>
      <c r="Q33" s="223"/>
    </row>
    <row r="34" spans="1:17" ht="29.25" customHeight="1" x14ac:dyDescent="0.25">
      <c r="A34" s="300">
        <f t="shared" si="2"/>
        <v>30</v>
      </c>
      <c r="B34" s="301">
        <v>6004</v>
      </c>
      <c r="C34" s="302" t="s">
        <v>186</v>
      </c>
      <c r="D34" s="303" t="s">
        <v>158</v>
      </c>
      <c r="E34" s="304" t="s">
        <v>158</v>
      </c>
      <c r="F34" s="305">
        <f t="shared" si="1"/>
        <v>36</v>
      </c>
      <c r="G34" s="303">
        <f t="shared" si="1"/>
        <v>18</v>
      </c>
      <c r="H34" s="300">
        <v>34</v>
      </c>
      <c r="I34" s="306">
        <v>17</v>
      </c>
      <c r="J34" s="300">
        <v>2</v>
      </c>
      <c r="K34" s="307">
        <v>1</v>
      </c>
      <c r="L34" s="308">
        <v>3</v>
      </c>
      <c r="M34" s="309">
        <v>5</v>
      </c>
      <c r="N34" s="310">
        <f t="shared" si="3"/>
        <v>0.66666666666666663</v>
      </c>
      <c r="O34" s="311"/>
      <c r="P34" s="312"/>
      <c r="Q34" s="223"/>
    </row>
    <row r="35" spans="1:17" ht="31.5" customHeight="1" x14ac:dyDescent="0.25">
      <c r="A35" s="300">
        <f t="shared" si="2"/>
        <v>31</v>
      </c>
      <c r="B35" s="301">
        <v>701</v>
      </c>
      <c r="C35" s="302" t="s">
        <v>207</v>
      </c>
      <c r="D35" s="303" t="s">
        <v>158</v>
      </c>
      <c r="E35" s="304" t="s">
        <v>158</v>
      </c>
      <c r="F35" s="305">
        <f t="shared" si="1"/>
        <v>102</v>
      </c>
      <c r="G35" s="303">
        <f t="shared" si="1"/>
        <v>2</v>
      </c>
      <c r="H35" s="300">
        <v>93</v>
      </c>
      <c r="I35" s="306">
        <v>2</v>
      </c>
      <c r="J35" s="300">
        <v>9</v>
      </c>
      <c r="K35" s="307"/>
      <c r="L35" s="308">
        <v>14</v>
      </c>
      <c r="M35" s="309">
        <v>18</v>
      </c>
      <c r="N35" s="310">
        <f t="shared" si="3"/>
        <v>0.6428571428571429</v>
      </c>
      <c r="O35" s="311"/>
      <c r="P35" s="312"/>
      <c r="Q35" s="223"/>
    </row>
    <row r="36" spans="1:17" ht="29.25" customHeight="1" x14ac:dyDescent="0.25">
      <c r="A36" s="300">
        <f t="shared" si="2"/>
        <v>32</v>
      </c>
      <c r="B36" s="301">
        <v>5705</v>
      </c>
      <c r="C36" s="302" t="s">
        <v>181</v>
      </c>
      <c r="D36" s="303" t="s">
        <v>158</v>
      </c>
      <c r="E36" s="304" t="s">
        <v>158</v>
      </c>
      <c r="F36" s="305">
        <f t="shared" si="1"/>
        <v>434</v>
      </c>
      <c r="G36" s="303">
        <f t="shared" si="1"/>
        <v>23</v>
      </c>
      <c r="H36" s="300">
        <v>415</v>
      </c>
      <c r="I36" s="306">
        <v>23</v>
      </c>
      <c r="J36" s="300">
        <v>19</v>
      </c>
      <c r="K36" s="307"/>
      <c r="L36" s="308">
        <v>31</v>
      </c>
      <c r="M36" s="309">
        <v>21</v>
      </c>
      <c r="N36" s="310">
        <f t="shared" si="3"/>
        <v>0.61290322580645162</v>
      </c>
      <c r="O36" s="311"/>
      <c r="P36" s="312"/>
      <c r="Q36" s="223"/>
    </row>
    <row r="37" spans="1:17" ht="42.75" customHeight="1" x14ac:dyDescent="0.25">
      <c r="A37" s="300">
        <f t="shared" si="2"/>
        <v>33</v>
      </c>
      <c r="B37" s="301">
        <v>4098</v>
      </c>
      <c r="C37" s="302" t="s">
        <v>160</v>
      </c>
      <c r="D37" s="303" t="s">
        <v>158</v>
      </c>
      <c r="E37" s="304" t="s">
        <v>158</v>
      </c>
      <c r="F37" s="305">
        <f t="shared" ref="F37:G68" si="4">H37+J37</f>
        <v>278</v>
      </c>
      <c r="G37" s="303">
        <f t="shared" si="4"/>
        <v>20</v>
      </c>
      <c r="H37" s="300">
        <v>272</v>
      </c>
      <c r="I37" s="306">
        <v>20</v>
      </c>
      <c r="J37" s="300">
        <v>6</v>
      </c>
      <c r="K37" s="307"/>
      <c r="L37" s="308">
        <v>10</v>
      </c>
      <c r="M37" s="309">
        <v>24</v>
      </c>
      <c r="N37" s="310">
        <f t="shared" si="3"/>
        <v>0.6</v>
      </c>
      <c r="O37" s="311"/>
      <c r="P37" s="312"/>
      <c r="Q37" s="223"/>
    </row>
    <row r="38" spans="1:17" ht="31.5" customHeight="1" x14ac:dyDescent="0.25">
      <c r="A38" s="300">
        <f t="shared" si="2"/>
        <v>34</v>
      </c>
      <c r="B38" s="301">
        <v>5207</v>
      </c>
      <c r="C38" s="302" t="s">
        <v>177</v>
      </c>
      <c r="D38" s="303" t="s">
        <v>158</v>
      </c>
      <c r="E38" s="304" t="s">
        <v>158</v>
      </c>
      <c r="F38" s="305">
        <f t="shared" si="4"/>
        <v>116</v>
      </c>
      <c r="G38" s="303">
        <f t="shared" si="4"/>
        <v>9</v>
      </c>
      <c r="H38" s="300">
        <v>103</v>
      </c>
      <c r="I38" s="306">
        <v>9</v>
      </c>
      <c r="J38" s="300">
        <v>13</v>
      </c>
      <c r="K38" s="307"/>
      <c r="L38" s="308">
        <v>22</v>
      </c>
      <c r="M38" s="309">
        <v>7</v>
      </c>
      <c r="N38" s="310">
        <f t="shared" si="3"/>
        <v>0.59090909090909094</v>
      </c>
      <c r="O38" s="311"/>
      <c r="P38" s="312"/>
      <c r="Q38" s="223"/>
    </row>
    <row r="39" spans="1:17" ht="46.5" customHeight="1" x14ac:dyDescent="0.25">
      <c r="A39" s="300">
        <f t="shared" si="2"/>
        <v>35</v>
      </c>
      <c r="B39" s="301">
        <v>6013</v>
      </c>
      <c r="C39" s="302" t="s">
        <v>228</v>
      </c>
      <c r="D39" s="303" t="s">
        <v>158</v>
      </c>
      <c r="E39" s="304" t="s">
        <v>158</v>
      </c>
      <c r="F39" s="305">
        <f t="shared" si="4"/>
        <v>26</v>
      </c>
      <c r="G39" s="303">
        <f t="shared" si="4"/>
        <v>9</v>
      </c>
      <c r="H39" s="300">
        <v>21</v>
      </c>
      <c r="I39" s="306">
        <v>7</v>
      </c>
      <c r="J39" s="300">
        <v>5</v>
      </c>
      <c r="K39" s="307">
        <v>2</v>
      </c>
      <c r="L39" s="308">
        <v>9</v>
      </c>
      <c r="M39" s="309">
        <v>17</v>
      </c>
      <c r="N39" s="310">
        <f t="shared" si="3"/>
        <v>0.55555555555555558</v>
      </c>
      <c r="O39" s="311"/>
      <c r="P39" s="312"/>
      <c r="Q39" s="223"/>
    </row>
    <row r="40" spans="1:17" ht="48" customHeight="1" x14ac:dyDescent="0.25">
      <c r="A40" s="300">
        <f t="shared" si="2"/>
        <v>36</v>
      </c>
      <c r="B40" s="301">
        <v>1202</v>
      </c>
      <c r="C40" s="302" t="s">
        <v>159</v>
      </c>
      <c r="D40" s="303"/>
      <c r="E40" s="304" t="s">
        <v>158</v>
      </c>
      <c r="F40" s="305">
        <f t="shared" si="4"/>
        <v>282</v>
      </c>
      <c r="G40" s="303">
        <f t="shared" si="4"/>
        <v>158</v>
      </c>
      <c r="H40" s="300">
        <v>272</v>
      </c>
      <c r="I40" s="306">
        <v>158</v>
      </c>
      <c r="J40" s="300">
        <v>10</v>
      </c>
      <c r="K40" s="307"/>
      <c r="L40" s="308">
        <v>20</v>
      </c>
      <c r="M40" s="309">
        <v>9</v>
      </c>
      <c r="N40" s="310">
        <f t="shared" si="3"/>
        <v>0.5</v>
      </c>
      <c r="O40" s="311"/>
      <c r="P40" s="312"/>
      <c r="Q40" s="223"/>
    </row>
    <row r="41" spans="1:17" ht="42.75" customHeight="1" x14ac:dyDescent="0.25">
      <c r="A41" s="300">
        <f t="shared" si="2"/>
        <v>37</v>
      </c>
      <c r="B41" s="301">
        <v>3202</v>
      </c>
      <c r="C41" s="302" t="s">
        <v>213</v>
      </c>
      <c r="D41" s="303" t="s">
        <v>158</v>
      </c>
      <c r="E41" s="304" t="s">
        <v>158</v>
      </c>
      <c r="F41" s="305">
        <f t="shared" si="4"/>
        <v>21</v>
      </c>
      <c r="G41" s="303">
        <f t="shared" si="4"/>
        <v>14</v>
      </c>
      <c r="H41" s="300">
        <v>20</v>
      </c>
      <c r="I41" s="306">
        <v>11</v>
      </c>
      <c r="J41" s="300">
        <v>1</v>
      </c>
      <c r="K41" s="307">
        <v>3</v>
      </c>
      <c r="L41" s="308">
        <v>2</v>
      </c>
      <c r="M41" s="309">
        <v>9</v>
      </c>
      <c r="N41" s="310">
        <f t="shared" si="3"/>
        <v>0.5</v>
      </c>
      <c r="O41" s="311"/>
      <c r="P41" s="312" t="s">
        <v>353</v>
      </c>
      <c r="Q41" s="223"/>
    </row>
    <row r="42" spans="1:17" ht="29.25" customHeight="1" x14ac:dyDescent="0.25">
      <c r="A42" s="300">
        <f t="shared" si="2"/>
        <v>38</v>
      </c>
      <c r="B42" s="301">
        <v>6008</v>
      </c>
      <c r="C42" s="302" t="s">
        <v>191</v>
      </c>
      <c r="D42" s="303"/>
      <c r="E42" s="304" t="s">
        <v>158</v>
      </c>
      <c r="F42" s="305">
        <f t="shared" si="4"/>
        <v>178</v>
      </c>
      <c r="G42" s="303">
        <f t="shared" si="4"/>
        <v>14</v>
      </c>
      <c r="H42" s="300">
        <v>163</v>
      </c>
      <c r="I42" s="306">
        <v>14</v>
      </c>
      <c r="J42" s="300">
        <v>15</v>
      </c>
      <c r="K42" s="307"/>
      <c r="L42" s="308">
        <v>30</v>
      </c>
      <c r="M42" s="309">
        <v>34</v>
      </c>
      <c r="N42" s="310">
        <f t="shared" si="3"/>
        <v>0.5</v>
      </c>
      <c r="O42" s="311"/>
      <c r="P42" s="312"/>
      <c r="Q42" s="223"/>
    </row>
    <row r="43" spans="1:17" ht="29.25" customHeight="1" x14ac:dyDescent="0.25">
      <c r="A43" s="300">
        <f t="shared" si="2"/>
        <v>39</v>
      </c>
      <c r="B43" s="301">
        <v>3302</v>
      </c>
      <c r="C43" s="302" t="s">
        <v>198</v>
      </c>
      <c r="D43" s="303" t="s">
        <v>158</v>
      </c>
      <c r="E43" s="304" t="s">
        <v>158</v>
      </c>
      <c r="F43" s="305">
        <f t="shared" si="4"/>
        <v>207</v>
      </c>
      <c r="G43" s="303">
        <f t="shared" si="4"/>
        <v>116</v>
      </c>
      <c r="H43" s="300">
        <v>196</v>
      </c>
      <c r="I43" s="306">
        <v>116</v>
      </c>
      <c r="J43" s="300">
        <v>11</v>
      </c>
      <c r="K43" s="307"/>
      <c r="L43" s="308">
        <v>23</v>
      </c>
      <c r="M43" s="309">
        <v>16</v>
      </c>
      <c r="N43" s="310">
        <f t="shared" si="3"/>
        <v>0.47826086956521741</v>
      </c>
      <c r="O43" s="311"/>
      <c r="P43" s="312"/>
      <c r="Q43" s="223"/>
    </row>
    <row r="44" spans="1:17" ht="48" customHeight="1" x14ac:dyDescent="0.25">
      <c r="A44" s="300">
        <f t="shared" si="2"/>
        <v>40</v>
      </c>
      <c r="B44" s="301">
        <v>1302</v>
      </c>
      <c r="C44" s="302" t="s">
        <v>199</v>
      </c>
      <c r="D44" s="303" t="s">
        <v>158</v>
      </c>
      <c r="E44" s="304" t="s">
        <v>158</v>
      </c>
      <c r="F44" s="305">
        <f t="shared" si="4"/>
        <v>246</v>
      </c>
      <c r="G44" s="303">
        <f t="shared" si="4"/>
        <v>135</v>
      </c>
      <c r="H44" s="300">
        <v>243</v>
      </c>
      <c r="I44" s="306">
        <v>135</v>
      </c>
      <c r="J44" s="300">
        <v>3</v>
      </c>
      <c r="K44" s="307"/>
      <c r="L44" s="308">
        <v>7</v>
      </c>
      <c r="M44" s="309">
        <v>10</v>
      </c>
      <c r="N44" s="310">
        <f t="shared" si="3"/>
        <v>0.42857142857142855</v>
      </c>
      <c r="O44" s="311"/>
      <c r="P44" s="312"/>
      <c r="Q44" s="223"/>
    </row>
    <row r="45" spans="1:17" ht="48" customHeight="1" x14ac:dyDescent="0.25">
      <c r="A45" s="256">
        <f t="shared" si="2"/>
        <v>41</v>
      </c>
      <c r="B45" s="257">
        <v>3501</v>
      </c>
      <c r="C45" s="258" t="s">
        <v>171</v>
      </c>
      <c r="D45" s="259" t="s">
        <v>158</v>
      </c>
      <c r="E45" s="260" t="s">
        <v>158</v>
      </c>
      <c r="F45" s="261">
        <f t="shared" si="4"/>
        <v>178</v>
      </c>
      <c r="G45" s="259">
        <f t="shared" si="4"/>
        <v>56</v>
      </c>
      <c r="H45" s="256">
        <v>172</v>
      </c>
      <c r="I45" s="262">
        <v>55</v>
      </c>
      <c r="J45" s="256">
        <v>6</v>
      </c>
      <c r="K45" s="263">
        <v>1</v>
      </c>
      <c r="L45" s="264">
        <v>16</v>
      </c>
      <c r="M45" s="265">
        <v>10</v>
      </c>
      <c r="N45" s="266">
        <f t="shared" si="3"/>
        <v>0.375</v>
      </c>
      <c r="O45" s="267"/>
      <c r="P45" s="268"/>
      <c r="Q45" s="223"/>
    </row>
    <row r="46" spans="1:17" ht="48" customHeight="1" x14ac:dyDescent="0.25">
      <c r="A46" s="256">
        <f t="shared" si="2"/>
        <v>42</v>
      </c>
      <c r="B46" s="257">
        <v>3002</v>
      </c>
      <c r="C46" s="258" t="s">
        <v>169</v>
      </c>
      <c r="D46" s="259" t="s">
        <v>158</v>
      </c>
      <c r="E46" s="260" t="s">
        <v>158</v>
      </c>
      <c r="F46" s="261">
        <f t="shared" si="4"/>
        <v>45</v>
      </c>
      <c r="G46" s="259">
        <f t="shared" si="4"/>
        <v>31</v>
      </c>
      <c r="H46" s="256">
        <v>44</v>
      </c>
      <c r="I46" s="262">
        <v>30</v>
      </c>
      <c r="J46" s="256">
        <v>1</v>
      </c>
      <c r="K46" s="263">
        <v>1</v>
      </c>
      <c r="L46" s="264">
        <v>5</v>
      </c>
      <c r="M46" s="265">
        <v>14</v>
      </c>
      <c r="N46" s="266">
        <f t="shared" si="3"/>
        <v>0.2</v>
      </c>
      <c r="O46" s="267"/>
      <c r="P46" s="268"/>
      <c r="Q46" s="223"/>
    </row>
    <row r="47" spans="1:17" ht="42.75" customHeight="1" x14ac:dyDescent="0.25">
      <c r="A47" s="256">
        <f t="shared" si="2"/>
        <v>43</v>
      </c>
      <c r="B47" s="257">
        <v>2002</v>
      </c>
      <c r="C47" s="258" t="s">
        <v>202</v>
      </c>
      <c r="D47" s="259" t="s">
        <v>158</v>
      </c>
      <c r="E47" s="260" t="s">
        <v>158</v>
      </c>
      <c r="F47" s="261">
        <f t="shared" si="4"/>
        <v>28</v>
      </c>
      <c r="G47" s="259">
        <f t="shared" si="4"/>
        <v>20</v>
      </c>
      <c r="H47" s="256">
        <v>26</v>
      </c>
      <c r="I47" s="262">
        <v>20</v>
      </c>
      <c r="J47" s="256">
        <v>2</v>
      </c>
      <c r="K47" s="263"/>
      <c r="L47" s="264">
        <v>14</v>
      </c>
      <c r="M47" s="265">
        <v>11</v>
      </c>
      <c r="N47" s="266">
        <f t="shared" si="3"/>
        <v>0.14285714285714285</v>
      </c>
      <c r="O47" s="267"/>
      <c r="P47" s="268"/>
      <c r="Q47" s="223"/>
    </row>
    <row r="48" spans="1:17" ht="29.25" customHeight="1" x14ac:dyDescent="0.25">
      <c r="A48" s="256">
        <f t="shared" si="2"/>
        <v>44</v>
      </c>
      <c r="B48" s="257">
        <v>1602</v>
      </c>
      <c r="C48" s="258" t="s">
        <v>165</v>
      </c>
      <c r="D48" s="259" t="s">
        <v>158</v>
      </c>
      <c r="E48" s="260" t="s">
        <v>158</v>
      </c>
      <c r="F48" s="261">
        <f t="shared" si="4"/>
        <v>51</v>
      </c>
      <c r="G48" s="259">
        <f t="shared" si="4"/>
        <v>4</v>
      </c>
      <c r="H48" s="256">
        <v>50</v>
      </c>
      <c r="I48" s="262">
        <v>4</v>
      </c>
      <c r="J48" s="256">
        <v>1</v>
      </c>
      <c r="K48" s="263"/>
      <c r="L48" s="264"/>
      <c r="M48" s="265">
        <v>8</v>
      </c>
      <c r="N48" s="266">
        <f>J48/M48</f>
        <v>0.125</v>
      </c>
      <c r="O48" s="267"/>
      <c r="P48" s="268"/>
      <c r="Q48" s="223"/>
    </row>
    <row r="49" spans="1:17" ht="45" customHeight="1" x14ac:dyDescent="0.25">
      <c r="A49" s="256">
        <f t="shared" si="2"/>
        <v>45</v>
      </c>
      <c r="B49" s="257">
        <v>5113</v>
      </c>
      <c r="C49" s="258" t="s">
        <v>197</v>
      </c>
      <c r="D49" s="259" t="s">
        <v>158</v>
      </c>
      <c r="E49" s="260" t="s">
        <v>158</v>
      </c>
      <c r="F49" s="261">
        <f t="shared" si="4"/>
        <v>54</v>
      </c>
      <c r="G49" s="259">
        <f t="shared" si="4"/>
        <v>23</v>
      </c>
      <c r="H49" s="256">
        <v>52</v>
      </c>
      <c r="I49" s="262">
        <v>23</v>
      </c>
      <c r="J49" s="256">
        <v>2</v>
      </c>
      <c r="K49" s="263"/>
      <c r="L49" s="264">
        <v>19</v>
      </c>
      <c r="M49" s="265">
        <v>27</v>
      </c>
      <c r="N49" s="266">
        <f t="shared" ref="N49:N57" si="5">J49/L49</f>
        <v>0.10526315789473684</v>
      </c>
      <c r="O49" s="267"/>
      <c r="P49" s="268"/>
      <c r="Q49" s="223"/>
    </row>
    <row r="50" spans="1:17" ht="46.5" customHeight="1" x14ac:dyDescent="0.25">
      <c r="A50" s="256">
        <f t="shared" si="2"/>
        <v>46</v>
      </c>
      <c r="B50" s="327">
        <v>5702</v>
      </c>
      <c r="C50" s="328" t="s">
        <v>195</v>
      </c>
      <c r="D50" s="329"/>
      <c r="E50" s="330" t="s">
        <v>158</v>
      </c>
      <c r="F50" s="331">
        <f t="shared" si="4"/>
        <v>32</v>
      </c>
      <c r="G50" s="329">
        <f t="shared" si="4"/>
        <v>12</v>
      </c>
      <c r="H50" s="332">
        <v>31</v>
      </c>
      <c r="I50" s="333">
        <v>12</v>
      </c>
      <c r="J50" s="332">
        <v>1</v>
      </c>
      <c r="K50" s="334"/>
      <c r="L50" s="335">
        <v>10</v>
      </c>
      <c r="M50" s="336">
        <v>36</v>
      </c>
      <c r="N50" s="266">
        <f t="shared" si="5"/>
        <v>0.1</v>
      </c>
      <c r="O50" s="337"/>
      <c r="P50" s="268"/>
      <c r="Q50" s="223"/>
    </row>
    <row r="51" spans="1:17" ht="31.5" customHeight="1" x14ac:dyDescent="0.25">
      <c r="A51" s="314">
        <f t="shared" si="2"/>
        <v>47</v>
      </c>
      <c r="B51" s="338">
        <v>202</v>
      </c>
      <c r="C51" s="339" t="s">
        <v>203</v>
      </c>
      <c r="D51" s="340" t="s">
        <v>158</v>
      </c>
      <c r="E51" s="341" t="s">
        <v>158</v>
      </c>
      <c r="F51" s="342">
        <f t="shared" si="4"/>
        <v>33</v>
      </c>
      <c r="G51" s="340">
        <f t="shared" si="4"/>
        <v>2</v>
      </c>
      <c r="H51" s="343">
        <v>33</v>
      </c>
      <c r="I51" s="344">
        <v>2</v>
      </c>
      <c r="J51" s="343"/>
      <c r="K51" s="345"/>
      <c r="L51" s="346">
        <v>6</v>
      </c>
      <c r="M51" s="347">
        <v>13</v>
      </c>
      <c r="N51" s="324">
        <f t="shared" si="5"/>
        <v>0</v>
      </c>
      <c r="O51" s="348"/>
      <c r="P51" s="349"/>
      <c r="Q51" s="223"/>
    </row>
    <row r="52" spans="1:17" ht="31.5" customHeight="1" x14ac:dyDescent="0.25">
      <c r="A52" s="314">
        <f t="shared" si="2"/>
        <v>48</v>
      </c>
      <c r="B52" s="315">
        <v>502</v>
      </c>
      <c r="C52" s="316" t="s">
        <v>205</v>
      </c>
      <c r="D52" s="317" t="s">
        <v>158</v>
      </c>
      <c r="E52" s="318" t="s">
        <v>158</v>
      </c>
      <c r="F52" s="319">
        <f t="shared" si="4"/>
        <v>18</v>
      </c>
      <c r="G52" s="317">
        <f t="shared" si="4"/>
        <v>1</v>
      </c>
      <c r="H52" s="314">
        <v>18</v>
      </c>
      <c r="I52" s="320">
        <v>1</v>
      </c>
      <c r="J52" s="314"/>
      <c r="K52" s="321"/>
      <c r="L52" s="322">
        <v>2</v>
      </c>
      <c r="M52" s="323">
        <v>3</v>
      </c>
      <c r="N52" s="324">
        <f t="shared" si="5"/>
        <v>0</v>
      </c>
      <c r="O52" s="325"/>
      <c r="P52" s="326" t="s">
        <v>354</v>
      </c>
      <c r="Q52" s="223"/>
    </row>
    <row r="53" spans="1:17" ht="31.5" customHeight="1" x14ac:dyDescent="0.25">
      <c r="A53" s="314">
        <f t="shared" si="2"/>
        <v>49</v>
      </c>
      <c r="B53" s="315">
        <v>602</v>
      </c>
      <c r="C53" s="316" t="s">
        <v>206</v>
      </c>
      <c r="D53" s="317" t="s">
        <v>158</v>
      </c>
      <c r="E53" s="318" t="s">
        <v>158</v>
      </c>
      <c r="F53" s="319">
        <f t="shared" si="4"/>
        <v>5</v>
      </c>
      <c r="G53" s="317">
        <f t="shared" si="4"/>
        <v>1</v>
      </c>
      <c r="H53" s="314">
        <v>5</v>
      </c>
      <c r="I53" s="320">
        <v>1</v>
      </c>
      <c r="J53" s="314"/>
      <c r="K53" s="321"/>
      <c r="L53" s="322">
        <v>3</v>
      </c>
      <c r="M53" s="323">
        <v>13</v>
      </c>
      <c r="N53" s="324">
        <f t="shared" si="5"/>
        <v>0</v>
      </c>
      <c r="O53" s="325"/>
      <c r="P53" s="326"/>
      <c r="Q53" s="223"/>
    </row>
    <row r="54" spans="1:17" ht="46.5" customHeight="1" x14ac:dyDescent="0.25">
      <c r="A54" s="314">
        <f t="shared" si="2"/>
        <v>50</v>
      </c>
      <c r="B54" s="315">
        <v>1502</v>
      </c>
      <c r="C54" s="316" t="s">
        <v>192</v>
      </c>
      <c r="D54" s="317" t="s">
        <v>158</v>
      </c>
      <c r="E54" s="318" t="s">
        <v>158</v>
      </c>
      <c r="F54" s="319">
        <f t="shared" si="4"/>
        <v>66</v>
      </c>
      <c r="G54" s="317">
        <f t="shared" si="4"/>
        <v>6</v>
      </c>
      <c r="H54" s="314">
        <v>66</v>
      </c>
      <c r="I54" s="320">
        <v>6</v>
      </c>
      <c r="J54" s="314"/>
      <c r="K54" s="321"/>
      <c r="L54" s="322">
        <v>7</v>
      </c>
      <c r="M54" s="323">
        <v>8</v>
      </c>
      <c r="N54" s="324">
        <f t="shared" si="5"/>
        <v>0</v>
      </c>
      <c r="O54" s="325"/>
      <c r="P54" s="326"/>
      <c r="Q54" s="223"/>
    </row>
    <row r="55" spans="1:17" ht="48" customHeight="1" x14ac:dyDescent="0.25">
      <c r="A55" s="314">
        <f t="shared" si="2"/>
        <v>51</v>
      </c>
      <c r="B55" s="315">
        <v>4003</v>
      </c>
      <c r="C55" s="316" t="s">
        <v>219</v>
      </c>
      <c r="D55" s="317" t="s">
        <v>158</v>
      </c>
      <c r="E55" s="318" t="s">
        <v>158</v>
      </c>
      <c r="F55" s="319">
        <f t="shared" si="4"/>
        <v>46</v>
      </c>
      <c r="G55" s="317">
        <f t="shared" si="4"/>
        <v>10</v>
      </c>
      <c r="H55" s="314">
        <v>46</v>
      </c>
      <c r="I55" s="320">
        <v>10</v>
      </c>
      <c r="J55" s="314"/>
      <c r="K55" s="321"/>
      <c r="L55" s="322">
        <v>14</v>
      </c>
      <c r="M55" s="323">
        <v>22</v>
      </c>
      <c r="N55" s="324">
        <f t="shared" si="5"/>
        <v>0</v>
      </c>
      <c r="O55" s="325" t="s">
        <v>324</v>
      </c>
      <c r="P55" s="326"/>
      <c r="Q55" s="223"/>
    </row>
    <row r="56" spans="1:17" ht="43.5" customHeight="1" x14ac:dyDescent="0.25">
      <c r="A56" s="314">
        <f t="shared" si="2"/>
        <v>52</v>
      </c>
      <c r="B56" s="315">
        <v>4005</v>
      </c>
      <c r="C56" s="316" t="s">
        <v>220</v>
      </c>
      <c r="D56" s="317" t="s">
        <v>158</v>
      </c>
      <c r="E56" s="318" t="s">
        <v>158</v>
      </c>
      <c r="F56" s="319">
        <f t="shared" si="4"/>
        <v>23</v>
      </c>
      <c r="G56" s="317">
        <f t="shared" si="4"/>
        <v>14</v>
      </c>
      <c r="H56" s="314">
        <v>23</v>
      </c>
      <c r="I56" s="320">
        <v>11</v>
      </c>
      <c r="J56" s="314"/>
      <c r="K56" s="321">
        <v>3</v>
      </c>
      <c r="L56" s="322">
        <v>8</v>
      </c>
      <c r="M56" s="323">
        <v>5</v>
      </c>
      <c r="N56" s="324">
        <f t="shared" si="5"/>
        <v>0</v>
      </c>
      <c r="O56" s="350" t="s">
        <v>324</v>
      </c>
      <c r="P56" s="326"/>
      <c r="Q56" s="223"/>
    </row>
    <row r="57" spans="1:17" ht="45.75" customHeight="1" x14ac:dyDescent="0.25">
      <c r="A57" s="314">
        <f t="shared" si="2"/>
        <v>53</v>
      </c>
      <c r="B57" s="315">
        <v>5306</v>
      </c>
      <c r="C57" s="316" t="s">
        <v>214</v>
      </c>
      <c r="D57" s="317" t="s">
        <v>158</v>
      </c>
      <c r="E57" s="318" t="s">
        <v>158</v>
      </c>
      <c r="F57" s="319">
        <f t="shared" si="4"/>
        <v>79</v>
      </c>
      <c r="G57" s="317">
        <f t="shared" si="4"/>
        <v>31</v>
      </c>
      <c r="H57" s="314">
        <v>79</v>
      </c>
      <c r="I57" s="320">
        <v>31</v>
      </c>
      <c r="J57" s="314"/>
      <c r="K57" s="321"/>
      <c r="L57" s="322">
        <v>17</v>
      </c>
      <c r="M57" s="323">
        <v>16</v>
      </c>
      <c r="N57" s="324">
        <f t="shared" si="5"/>
        <v>0</v>
      </c>
      <c r="O57" s="325"/>
      <c r="P57" s="326"/>
      <c r="Q57" s="223"/>
    </row>
    <row r="58" spans="1:17" ht="31.5" customHeight="1" x14ac:dyDescent="0.25">
      <c r="A58" s="269">
        <f t="shared" si="2"/>
        <v>54</v>
      </c>
      <c r="B58" s="270">
        <v>302</v>
      </c>
      <c r="C58" s="271" t="s">
        <v>204</v>
      </c>
      <c r="D58" s="272" t="s">
        <v>158</v>
      </c>
      <c r="E58" s="273"/>
      <c r="F58" s="274">
        <f t="shared" si="4"/>
        <v>68</v>
      </c>
      <c r="G58" s="272">
        <f t="shared" si="4"/>
        <v>0</v>
      </c>
      <c r="H58" s="269">
        <v>63</v>
      </c>
      <c r="I58" s="275">
        <v>0</v>
      </c>
      <c r="J58" s="269">
        <v>5</v>
      </c>
      <c r="K58" s="276"/>
      <c r="L58" s="277">
        <v>2</v>
      </c>
      <c r="M58" s="278">
        <v>2</v>
      </c>
      <c r="N58" s="279">
        <f>J58/L58-1.5</f>
        <v>1</v>
      </c>
      <c r="O58" s="280"/>
      <c r="P58" s="281" t="s">
        <v>355</v>
      </c>
      <c r="Q58" s="223"/>
    </row>
    <row r="59" spans="1:17" ht="29.25" customHeight="1" x14ac:dyDescent="0.25">
      <c r="A59" s="269">
        <f t="shared" si="2"/>
        <v>55</v>
      </c>
      <c r="B59" s="270">
        <v>5401</v>
      </c>
      <c r="C59" s="271" t="s">
        <v>215</v>
      </c>
      <c r="D59" s="272"/>
      <c r="E59" s="273"/>
      <c r="F59" s="274">
        <f t="shared" si="4"/>
        <v>169</v>
      </c>
      <c r="G59" s="272">
        <f t="shared" si="4"/>
        <v>0</v>
      </c>
      <c r="H59" s="269">
        <v>160</v>
      </c>
      <c r="I59" s="275">
        <v>0</v>
      </c>
      <c r="J59" s="269">
        <v>9</v>
      </c>
      <c r="K59" s="276"/>
      <c r="L59" s="277">
        <v>16</v>
      </c>
      <c r="M59" s="278">
        <v>19</v>
      </c>
      <c r="N59" s="279">
        <f>J59/L59</f>
        <v>0.5625</v>
      </c>
      <c r="O59" s="280"/>
      <c r="P59" s="281" t="s">
        <v>356</v>
      </c>
      <c r="Q59" s="223"/>
    </row>
    <row r="60" spans="1:17" ht="43.5" customHeight="1" x14ac:dyDescent="0.25">
      <c r="A60" s="269">
        <f t="shared" si="2"/>
        <v>56</v>
      </c>
      <c r="B60" s="270">
        <v>1802</v>
      </c>
      <c r="C60" s="271" t="s">
        <v>210</v>
      </c>
      <c r="D60" s="272" t="s">
        <v>158</v>
      </c>
      <c r="E60" s="273"/>
      <c r="F60" s="274">
        <f t="shared" si="4"/>
        <v>42</v>
      </c>
      <c r="G60" s="272">
        <f t="shared" si="4"/>
        <v>0</v>
      </c>
      <c r="H60" s="269">
        <v>39</v>
      </c>
      <c r="I60" s="275">
        <v>0</v>
      </c>
      <c r="J60" s="269">
        <v>3</v>
      </c>
      <c r="K60" s="276"/>
      <c r="L60" s="277">
        <v>7</v>
      </c>
      <c r="M60" s="278">
        <v>6</v>
      </c>
      <c r="N60" s="279">
        <f>J60/L60</f>
        <v>0.42857142857142855</v>
      </c>
      <c r="O60" s="280"/>
      <c r="P60" s="281" t="s">
        <v>357</v>
      </c>
      <c r="Q60" s="223"/>
    </row>
    <row r="61" spans="1:17" ht="29.25" customHeight="1" x14ac:dyDescent="0.25">
      <c r="A61" s="269">
        <f t="shared" si="2"/>
        <v>57</v>
      </c>
      <c r="B61" s="270">
        <v>1102</v>
      </c>
      <c r="C61" s="271" t="s">
        <v>183</v>
      </c>
      <c r="D61" s="272" t="s">
        <v>158</v>
      </c>
      <c r="E61" s="273"/>
      <c r="F61" s="274">
        <f t="shared" si="4"/>
        <v>32</v>
      </c>
      <c r="G61" s="272">
        <f t="shared" si="4"/>
        <v>0</v>
      </c>
      <c r="H61" s="269">
        <v>30</v>
      </c>
      <c r="I61" s="275">
        <v>0</v>
      </c>
      <c r="J61" s="269">
        <v>2</v>
      </c>
      <c r="K61" s="276"/>
      <c r="L61" s="277">
        <v>6</v>
      </c>
      <c r="M61" s="278">
        <v>2</v>
      </c>
      <c r="N61" s="279">
        <f>J61/L61</f>
        <v>0.33333333333333331</v>
      </c>
      <c r="O61" s="280"/>
      <c r="P61" s="281" t="s">
        <v>358</v>
      </c>
      <c r="Q61" s="223"/>
    </row>
    <row r="62" spans="1:17" ht="46.5" customHeight="1" x14ac:dyDescent="0.25">
      <c r="A62" s="269">
        <f t="shared" si="2"/>
        <v>58</v>
      </c>
      <c r="B62" s="270">
        <v>2402</v>
      </c>
      <c r="C62" s="271" t="s">
        <v>193</v>
      </c>
      <c r="D62" s="272" t="s">
        <v>158</v>
      </c>
      <c r="E62" s="273"/>
      <c r="F62" s="274">
        <f t="shared" si="4"/>
        <v>26</v>
      </c>
      <c r="G62" s="272">
        <f t="shared" si="4"/>
        <v>0</v>
      </c>
      <c r="H62" s="269">
        <v>25</v>
      </c>
      <c r="I62" s="275">
        <v>0</v>
      </c>
      <c r="J62" s="269">
        <v>1</v>
      </c>
      <c r="K62" s="276"/>
      <c r="L62" s="277"/>
      <c r="M62" s="278">
        <v>7</v>
      </c>
      <c r="N62" s="279">
        <f>J62/M62</f>
        <v>0.14285714285714285</v>
      </c>
      <c r="O62" s="280"/>
      <c r="P62" s="281"/>
      <c r="Q62" s="223"/>
    </row>
    <row r="63" spans="1:17" ht="42.75" customHeight="1" x14ac:dyDescent="0.25">
      <c r="A63" s="269">
        <f t="shared" si="2"/>
        <v>59</v>
      </c>
      <c r="B63" s="270">
        <v>802</v>
      </c>
      <c r="C63" s="271" t="s">
        <v>208</v>
      </c>
      <c r="D63" s="272" t="s">
        <v>158</v>
      </c>
      <c r="E63" s="273"/>
      <c r="F63" s="274">
        <f t="shared" si="4"/>
        <v>7</v>
      </c>
      <c r="G63" s="272">
        <f t="shared" si="4"/>
        <v>0</v>
      </c>
      <c r="H63" s="269">
        <v>7</v>
      </c>
      <c r="I63" s="275">
        <v>0</v>
      </c>
      <c r="J63" s="269"/>
      <c r="K63" s="276"/>
      <c r="L63" s="277">
        <v>2</v>
      </c>
      <c r="M63" s="278">
        <v>3</v>
      </c>
      <c r="N63" s="279">
        <f>J63/L63</f>
        <v>0</v>
      </c>
      <c r="O63" s="280"/>
      <c r="P63" s="281" t="s">
        <v>359</v>
      </c>
      <c r="Q63" s="223"/>
    </row>
    <row r="64" spans="1:17" ht="31.5" customHeight="1" x14ac:dyDescent="0.25">
      <c r="A64" s="269">
        <f t="shared" si="2"/>
        <v>60</v>
      </c>
      <c r="B64" s="270">
        <v>2102</v>
      </c>
      <c r="C64" s="271" t="s">
        <v>211</v>
      </c>
      <c r="D64" s="272"/>
      <c r="E64" s="273"/>
      <c r="F64" s="274">
        <f t="shared" si="4"/>
        <v>65</v>
      </c>
      <c r="G64" s="272">
        <f t="shared" si="4"/>
        <v>0</v>
      </c>
      <c r="H64" s="269">
        <v>65</v>
      </c>
      <c r="I64" s="275">
        <v>0</v>
      </c>
      <c r="J64" s="269"/>
      <c r="K64" s="276"/>
      <c r="L64" s="277">
        <v>8</v>
      </c>
      <c r="M64" s="278">
        <v>4</v>
      </c>
      <c r="N64" s="279">
        <f>J64/L64</f>
        <v>0</v>
      </c>
      <c r="O64" s="280"/>
      <c r="P64" s="281"/>
      <c r="Q64" s="223"/>
    </row>
    <row r="65" spans="1:17" ht="48" customHeight="1" x14ac:dyDescent="0.25">
      <c r="A65" s="269">
        <f t="shared" si="2"/>
        <v>61</v>
      </c>
      <c r="B65" s="270">
        <v>2302</v>
      </c>
      <c r="C65" s="271" t="s">
        <v>212</v>
      </c>
      <c r="D65" s="272" t="s">
        <v>158</v>
      </c>
      <c r="E65" s="273"/>
      <c r="F65" s="274">
        <f t="shared" si="4"/>
        <v>4</v>
      </c>
      <c r="G65" s="272">
        <f t="shared" si="4"/>
        <v>0</v>
      </c>
      <c r="H65" s="269">
        <v>4</v>
      </c>
      <c r="I65" s="275">
        <v>0</v>
      </c>
      <c r="J65" s="269"/>
      <c r="K65" s="276"/>
      <c r="L65" s="277">
        <v>2</v>
      </c>
      <c r="M65" s="278">
        <v>6</v>
      </c>
      <c r="N65" s="279">
        <f>J65/L65</f>
        <v>0</v>
      </c>
      <c r="O65" s="280"/>
      <c r="P65" s="281" t="s">
        <v>360</v>
      </c>
      <c r="Q65" s="223"/>
    </row>
    <row r="66" spans="1:17" ht="29.25" customHeight="1" x14ac:dyDescent="0.25">
      <c r="A66" s="269">
        <f t="shared" si="2"/>
        <v>62</v>
      </c>
      <c r="B66" s="270">
        <v>2502</v>
      </c>
      <c r="C66" s="271" t="s">
        <v>201</v>
      </c>
      <c r="D66" s="272" t="s">
        <v>158</v>
      </c>
      <c r="E66" s="273"/>
      <c r="F66" s="274">
        <f t="shared" si="4"/>
        <v>34</v>
      </c>
      <c r="G66" s="272">
        <f t="shared" si="4"/>
        <v>0</v>
      </c>
      <c r="H66" s="269">
        <v>34</v>
      </c>
      <c r="I66" s="275">
        <v>0</v>
      </c>
      <c r="J66" s="269"/>
      <c r="K66" s="276"/>
      <c r="L66" s="277">
        <v>4</v>
      </c>
      <c r="M66" s="278">
        <v>3</v>
      </c>
      <c r="N66" s="279">
        <f>J66/L66</f>
        <v>0</v>
      </c>
      <c r="O66" s="280"/>
      <c r="P66" s="281" t="s">
        <v>361</v>
      </c>
      <c r="Q66" s="223"/>
    </row>
    <row r="67" spans="1:17" ht="31.5" customHeight="1" x14ac:dyDescent="0.25">
      <c r="A67" s="221">
        <f t="shared" si="2"/>
        <v>63</v>
      </c>
      <c r="B67" s="224">
        <v>2702</v>
      </c>
      <c r="C67" s="225" t="s">
        <v>216</v>
      </c>
      <c r="D67" s="226" t="s">
        <v>158</v>
      </c>
      <c r="E67" s="239"/>
      <c r="F67" s="241">
        <f t="shared" si="4"/>
        <v>3</v>
      </c>
      <c r="G67" s="226">
        <f t="shared" si="4"/>
        <v>0</v>
      </c>
      <c r="H67" s="221">
        <v>3</v>
      </c>
      <c r="I67" s="222">
        <v>0</v>
      </c>
      <c r="J67" s="221"/>
      <c r="K67" s="227"/>
      <c r="L67" s="236"/>
      <c r="M67" s="234">
        <v>3</v>
      </c>
      <c r="N67" s="244"/>
      <c r="O67" s="237" t="s">
        <v>324</v>
      </c>
      <c r="P67" s="247"/>
      <c r="Q67" s="223"/>
    </row>
    <row r="68" spans="1:17" ht="44.25" customHeight="1" x14ac:dyDescent="0.25">
      <c r="A68" s="221">
        <f t="shared" si="2"/>
        <v>64</v>
      </c>
      <c r="B68" s="224">
        <v>3412</v>
      </c>
      <c r="C68" s="225" t="s">
        <v>217</v>
      </c>
      <c r="D68" s="226"/>
      <c r="E68" s="239"/>
      <c r="F68" s="241">
        <f t="shared" si="4"/>
        <v>0</v>
      </c>
      <c r="G68" s="226">
        <f t="shared" si="4"/>
        <v>0</v>
      </c>
      <c r="H68" s="221">
        <v>0</v>
      </c>
      <c r="I68" s="222">
        <v>0</v>
      </c>
      <c r="J68" s="221"/>
      <c r="K68" s="227"/>
      <c r="L68" s="236"/>
      <c r="M68" s="234"/>
      <c r="N68" s="244"/>
      <c r="O68" s="237" t="s">
        <v>324</v>
      </c>
      <c r="P68" s="247"/>
      <c r="Q68" s="223"/>
    </row>
    <row r="69" spans="1:17" ht="44.25" customHeight="1" x14ac:dyDescent="0.25">
      <c r="A69" s="221">
        <f t="shared" si="2"/>
        <v>65</v>
      </c>
      <c r="B69" s="224">
        <v>4021</v>
      </c>
      <c r="C69" s="225" t="s">
        <v>221</v>
      </c>
      <c r="D69" s="226" t="s">
        <v>158</v>
      </c>
      <c r="E69" s="239"/>
      <c r="F69" s="241">
        <f t="shared" ref="F69:G77" si="6">H69+J69</f>
        <v>2</v>
      </c>
      <c r="G69" s="226">
        <f t="shared" si="6"/>
        <v>0</v>
      </c>
      <c r="H69" s="221">
        <v>2</v>
      </c>
      <c r="I69" s="222">
        <v>0</v>
      </c>
      <c r="J69" s="221"/>
      <c r="K69" s="227"/>
      <c r="L69" s="236"/>
      <c r="M69" s="234"/>
      <c r="N69" s="244"/>
      <c r="O69" s="237" t="s">
        <v>324</v>
      </c>
      <c r="P69" s="247"/>
      <c r="Q69" s="223"/>
    </row>
    <row r="70" spans="1:17" ht="44.25" customHeight="1" x14ac:dyDescent="0.25">
      <c r="A70" s="221">
        <f t="shared" si="2"/>
        <v>66</v>
      </c>
      <c r="B70" s="224">
        <v>4023</v>
      </c>
      <c r="C70" s="225" t="s">
        <v>222</v>
      </c>
      <c r="D70" s="226" t="s">
        <v>158</v>
      </c>
      <c r="E70" s="239"/>
      <c r="F70" s="241">
        <f t="shared" si="6"/>
        <v>0</v>
      </c>
      <c r="G70" s="226">
        <f t="shared" si="6"/>
        <v>0</v>
      </c>
      <c r="H70" s="221">
        <v>0</v>
      </c>
      <c r="I70" s="222">
        <v>0</v>
      </c>
      <c r="J70" s="221"/>
      <c r="K70" s="227"/>
      <c r="L70" s="236"/>
      <c r="M70" s="234"/>
      <c r="N70" s="244"/>
      <c r="O70" s="237" t="s">
        <v>324</v>
      </c>
      <c r="P70" s="247"/>
      <c r="Q70" s="223"/>
    </row>
    <row r="71" spans="1:17" ht="48" customHeight="1" x14ac:dyDescent="0.25">
      <c r="A71" s="221">
        <f t="shared" si="2"/>
        <v>67</v>
      </c>
      <c r="B71" s="224">
        <v>4050</v>
      </c>
      <c r="C71" s="225" t="s">
        <v>223</v>
      </c>
      <c r="D71" s="226" t="s">
        <v>158</v>
      </c>
      <c r="E71" s="239"/>
      <c r="F71" s="241">
        <f t="shared" si="6"/>
        <v>3</v>
      </c>
      <c r="G71" s="226">
        <f t="shared" si="6"/>
        <v>0</v>
      </c>
      <c r="H71" s="221">
        <v>3</v>
      </c>
      <c r="I71" s="222">
        <v>0</v>
      </c>
      <c r="J71" s="221"/>
      <c r="K71" s="227"/>
      <c r="L71" s="236"/>
      <c r="M71" s="234"/>
      <c r="N71" s="244"/>
      <c r="O71" s="237" t="s">
        <v>324</v>
      </c>
      <c r="P71" s="247"/>
      <c r="Q71" s="223"/>
    </row>
    <row r="72" spans="1:17" ht="44.25" customHeight="1" x14ac:dyDescent="0.25">
      <c r="A72" s="221">
        <f t="shared" ref="A72:A77" si="7">A71+1</f>
        <v>68</v>
      </c>
      <c r="B72" s="224">
        <v>5002</v>
      </c>
      <c r="C72" s="225" t="s">
        <v>224</v>
      </c>
      <c r="D72" s="226" t="s">
        <v>158</v>
      </c>
      <c r="E72" s="239" t="s">
        <v>158</v>
      </c>
      <c r="F72" s="241">
        <f t="shared" si="6"/>
        <v>0</v>
      </c>
      <c r="G72" s="226">
        <f t="shared" si="6"/>
        <v>1</v>
      </c>
      <c r="H72" s="221">
        <v>0</v>
      </c>
      <c r="I72" s="222">
        <v>1</v>
      </c>
      <c r="J72" s="221"/>
      <c r="K72" s="227"/>
      <c r="L72" s="236"/>
      <c r="M72" s="234"/>
      <c r="N72" s="244"/>
      <c r="O72" s="237" t="s">
        <v>324</v>
      </c>
      <c r="P72" s="247"/>
      <c r="Q72" s="223"/>
    </row>
    <row r="73" spans="1:17" ht="48" customHeight="1" x14ac:dyDescent="0.25">
      <c r="A73" s="221">
        <f t="shared" si="7"/>
        <v>69</v>
      </c>
      <c r="B73" s="224">
        <v>5003</v>
      </c>
      <c r="C73" s="225" t="s">
        <v>225</v>
      </c>
      <c r="D73" s="226" t="s">
        <v>158</v>
      </c>
      <c r="E73" s="239"/>
      <c r="F73" s="241">
        <f t="shared" si="6"/>
        <v>1</v>
      </c>
      <c r="G73" s="226">
        <f t="shared" si="6"/>
        <v>0</v>
      </c>
      <c r="H73" s="221">
        <v>1</v>
      </c>
      <c r="I73" s="222">
        <v>0</v>
      </c>
      <c r="J73" s="221"/>
      <c r="K73" s="227"/>
      <c r="L73" s="236"/>
      <c r="M73" s="234"/>
      <c r="N73" s="244"/>
      <c r="O73" s="237" t="s">
        <v>324</v>
      </c>
      <c r="P73" s="247"/>
      <c r="Q73" s="223"/>
    </row>
    <row r="74" spans="1:17" ht="48" customHeight="1" x14ac:dyDescent="0.25">
      <c r="A74" s="221">
        <f t="shared" si="7"/>
        <v>70</v>
      </c>
      <c r="B74" s="224">
        <v>6009</v>
      </c>
      <c r="C74" s="225" t="s">
        <v>226</v>
      </c>
      <c r="D74" s="226" t="s">
        <v>158</v>
      </c>
      <c r="E74" s="239"/>
      <c r="F74" s="241">
        <f t="shared" si="6"/>
        <v>0</v>
      </c>
      <c r="G74" s="226">
        <f t="shared" si="6"/>
        <v>0</v>
      </c>
      <c r="H74" s="221">
        <v>0</v>
      </c>
      <c r="I74" s="222">
        <v>0</v>
      </c>
      <c r="J74" s="221"/>
      <c r="K74" s="227"/>
      <c r="L74" s="236"/>
      <c r="M74" s="234"/>
      <c r="N74" s="244"/>
      <c r="O74" s="237" t="s">
        <v>324</v>
      </c>
      <c r="P74" s="247"/>
      <c r="Q74" s="223"/>
    </row>
    <row r="75" spans="1:17" ht="48" customHeight="1" x14ac:dyDescent="0.25">
      <c r="A75" s="221">
        <f t="shared" si="7"/>
        <v>71</v>
      </c>
      <c r="B75" s="224">
        <v>6011</v>
      </c>
      <c r="C75" s="225" t="s">
        <v>227</v>
      </c>
      <c r="D75" s="226"/>
      <c r="E75" s="239"/>
      <c r="F75" s="241">
        <f t="shared" si="6"/>
        <v>0</v>
      </c>
      <c r="G75" s="226">
        <f t="shared" si="6"/>
        <v>0</v>
      </c>
      <c r="H75" s="221">
        <v>0</v>
      </c>
      <c r="I75" s="222">
        <v>0</v>
      </c>
      <c r="J75" s="221"/>
      <c r="K75" s="227"/>
      <c r="L75" s="236"/>
      <c r="M75" s="234"/>
      <c r="N75" s="244"/>
      <c r="O75" s="237" t="s">
        <v>324</v>
      </c>
      <c r="P75" s="247"/>
      <c r="Q75" s="223"/>
    </row>
    <row r="76" spans="1:17" ht="48" customHeight="1" x14ac:dyDescent="0.25">
      <c r="A76" s="221">
        <f t="shared" si="7"/>
        <v>72</v>
      </c>
      <c r="B76" s="224">
        <v>6015</v>
      </c>
      <c r="C76" s="225" t="s">
        <v>229</v>
      </c>
      <c r="D76" s="226" t="s">
        <v>158</v>
      </c>
      <c r="E76" s="239"/>
      <c r="F76" s="241">
        <f t="shared" si="6"/>
        <v>0</v>
      </c>
      <c r="G76" s="226">
        <f t="shared" si="6"/>
        <v>0</v>
      </c>
      <c r="H76" s="221">
        <v>0</v>
      </c>
      <c r="I76" s="222">
        <v>0</v>
      </c>
      <c r="J76" s="221"/>
      <c r="K76" s="227"/>
      <c r="L76" s="236"/>
      <c r="M76" s="236"/>
      <c r="N76" s="244"/>
      <c r="O76" s="237" t="s">
        <v>324</v>
      </c>
      <c r="P76" s="247"/>
      <c r="Q76" s="223"/>
    </row>
    <row r="77" spans="1:17" ht="48" customHeight="1" thickBot="1" x14ac:dyDescent="0.3">
      <c r="A77" s="228">
        <f t="shared" si="7"/>
        <v>73</v>
      </c>
      <c r="B77" s="229">
        <v>6021</v>
      </c>
      <c r="C77" s="230" t="s">
        <v>230</v>
      </c>
      <c r="D77" s="231"/>
      <c r="E77" s="240"/>
      <c r="F77" s="242">
        <f t="shared" si="6"/>
        <v>0</v>
      </c>
      <c r="G77" s="231">
        <f t="shared" si="6"/>
        <v>0</v>
      </c>
      <c r="H77" s="228">
        <v>0</v>
      </c>
      <c r="I77" s="232">
        <v>0</v>
      </c>
      <c r="J77" s="228"/>
      <c r="K77" s="233"/>
      <c r="L77" s="245"/>
      <c r="M77" s="235"/>
      <c r="N77" s="252"/>
      <c r="O77" s="246" t="s">
        <v>324</v>
      </c>
      <c r="P77" s="248"/>
      <c r="Q77" s="223"/>
    </row>
    <row r="78" spans="1:17" x14ac:dyDescent="0.25">
      <c r="G78" s="238"/>
    </row>
  </sheetData>
  <autoFilter ref="A4:R77">
    <sortState ref="A5:Q77">
      <sortCondition descending="1" ref="N4:N77"/>
    </sortState>
  </autoFilter>
  <mergeCells count="14">
    <mergeCell ref="C1:G1"/>
    <mergeCell ref="A2:A3"/>
    <mergeCell ref="B2:B3"/>
    <mergeCell ref="C2:C3"/>
    <mergeCell ref="D2:D3"/>
    <mergeCell ref="E2:E3"/>
    <mergeCell ref="F2:G2"/>
    <mergeCell ref="P2:P3"/>
    <mergeCell ref="H2:I2"/>
    <mergeCell ref="J2:K2"/>
    <mergeCell ref="L2:L3"/>
    <mergeCell ref="M2:M3"/>
    <mergeCell ref="N2:N3"/>
    <mergeCell ref="O2:O3"/>
  </mergeCells>
  <pageMargins left="0.59055118110236227" right="0.59055118110236227" top="0.59055118110236227" bottom="0.59055118110236227" header="0.31496062992125984" footer="0.31496062992125984"/>
  <pageSetup paperSize="9" scale="3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zoomScaleNormal="100" workbookViewId="0">
      <selection activeCell="I21" sqref="I21"/>
    </sheetView>
  </sheetViews>
  <sheetFormatPr defaultRowHeight="15.75" x14ac:dyDescent="0.25"/>
  <cols>
    <col min="1" max="1" width="9.140625" style="141"/>
    <col min="2" max="2" width="39.28515625" style="141" customWidth="1"/>
    <col min="3" max="3" width="23.140625" style="141" hidden="1" customWidth="1"/>
    <col min="4" max="4" width="14.42578125" style="141" customWidth="1"/>
    <col min="5" max="5" width="25.140625" style="141" customWidth="1"/>
    <col min="6" max="6" width="22.28515625" style="140" customWidth="1"/>
    <col min="7" max="16384" width="9.140625" style="141"/>
  </cols>
  <sheetData>
    <row r="1" spans="1:6" ht="80.25" customHeight="1" x14ac:dyDescent="0.25">
      <c r="A1" s="394" t="s">
        <v>329</v>
      </c>
      <c r="B1" s="394"/>
      <c r="C1" s="394"/>
      <c r="D1" s="394"/>
      <c r="E1" s="394"/>
      <c r="F1" s="394"/>
    </row>
    <row r="2" spans="1:6" s="180" customFormat="1" ht="63" x14ac:dyDescent="0.25">
      <c r="A2" s="198" t="s">
        <v>321</v>
      </c>
      <c r="B2" s="198" t="s">
        <v>2</v>
      </c>
      <c r="C2" s="198"/>
      <c r="D2" s="198" t="s">
        <v>330</v>
      </c>
      <c r="E2" s="198" t="s">
        <v>331</v>
      </c>
      <c r="F2" s="199" t="s">
        <v>332</v>
      </c>
    </row>
    <row r="3" spans="1:6" x14ac:dyDescent="0.25">
      <c r="A3" s="353">
        <v>5017</v>
      </c>
      <c r="B3" s="353" t="s">
        <v>308</v>
      </c>
      <c r="C3" s="353"/>
      <c r="D3" s="353">
        <v>69</v>
      </c>
      <c r="E3" s="353">
        <v>27</v>
      </c>
      <c r="F3" s="354">
        <v>0.39130434782608697</v>
      </c>
    </row>
    <row r="4" spans="1:6" x14ac:dyDescent="0.25">
      <c r="A4" s="355">
        <v>5715</v>
      </c>
      <c r="B4" s="355" t="s">
        <v>320</v>
      </c>
      <c r="C4" s="355"/>
      <c r="D4" s="355">
        <v>1528</v>
      </c>
      <c r="E4" s="355">
        <v>144</v>
      </c>
      <c r="F4" s="356">
        <v>9.4240837696335081E-2</v>
      </c>
    </row>
    <row r="5" spans="1:6" x14ac:dyDescent="0.25">
      <c r="A5" s="355">
        <v>5602</v>
      </c>
      <c r="B5" s="355" t="s">
        <v>319</v>
      </c>
      <c r="C5" s="355"/>
      <c r="D5" s="355">
        <v>2373</v>
      </c>
      <c r="E5" s="355">
        <v>220</v>
      </c>
      <c r="F5" s="356">
        <v>9.2709650231774132E-2</v>
      </c>
    </row>
    <row r="6" spans="1:6" x14ac:dyDescent="0.25">
      <c r="A6" s="355">
        <v>2602</v>
      </c>
      <c r="B6" s="355" t="s">
        <v>317</v>
      </c>
      <c r="C6" s="355"/>
      <c r="D6" s="355">
        <v>528</v>
      </c>
      <c r="E6" s="355">
        <v>44</v>
      </c>
      <c r="F6" s="356">
        <v>8.3333333333333329E-2</v>
      </c>
    </row>
    <row r="7" spans="1:6" x14ac:dyDescent="0.25">
      <c r="A7" s="355">
        <v>2402</v>
      </c>
      <c r="B7" s="355" t="s">
        <v>318</v>
      </c>
      <c r="C7" s="355"/>
      <c r="D7" s="355">
        <v>334</v>
      </c>
      <c r="E7" s="355">
        <v>23</v>
      </c>
      <c r="F7" s="356">
        <v>6.8862275449101798E-2</v>
      </c>
    </row>
    <row r="8" spans="1:6" x14ac:dyDescent="0.25">
      <c r="A8" s="355">
        <v>5721</v>
      </c>
      <c r="B8" s="355" t="s">
        <v>316</v>
      </c>
      <c r="C8" s="355"/>
      <c r="D8" s="355">
        <v>3064</v>
      </c>
      <c r="E8" s="355">
        <v>139</v>
      </c>
      <c r="F8" s="356">
        <v>4.5365535248041773E-2</v>
      </c>
    </row>
    <row r="9" spans="1:6" ht="31.5" x14ac:dyDescent="0.25">
      <c r="A9" s="355">
        <v>5716</v>
      </c>
      <c r="B9" s="355" t="s">
        <v>311</v>
      </c>
      <c r="C9" s="355"/>
      <c r="D9" s="355">
        <v>1332</v>
      </c>
      <c r="E9" s="355">
        <v>54</v>
      </c>
      <c r="F9" s="356">
        <v>4.0540540540540543E-2</v>
      </c>
    </row>
    <row r="10" spans="1:6" x14ac:dyDescent="0.25">
      <c r="A10" s="355">
        <v>3419</v>
      </c>
      <c r="B10" s="355" t="s">
        <v>256</v>
      </c>
      <c r="C10" s="355"/>
      <c r="D10" s="355">
        <v>299</v>
      </c>
      <c r="E10" s="355">
        <v>10</v>
      </c>
      <c r="F10" s="356">
        <v>3.3444816053511704E-2</v>
      </c>
    </row>
    <row r="11" spans="1:6" x14ac:dyDescent="0.25">
      <c r="A11" s="355">
        <v>502</v>
      </c>
      <c r="B11" s="355" t="s">
        <v>265</v>
      </c>
      <c r="C11" s="355"/>
      <c r="D11" s="355">
        <v>445</v>
      </c>
      <c r="E11" s="355">
        <v>14</v>
      </c>
      <c r="F11" s="356">
        <v>3.1460674157303373E-2</v>
      </c>
    </row>
    <row r="12" spans="1:6" x14ac:dyDescent="0.25">
      <c r="A12" s="355">
        <v>3102</v>
      </c>
      <c r="B12" s="355" t="s">
        <v>314</v>
      </c>
      <c r="C12" s="355"/>
      <c r="D12" s="355">
        <v>6087</v>
      </c>
      <c r="E12" s="355">
        <v>156</v>
      </c>
      <c r="F12" s="356">
        <v>2.5628388368654508E-2</v>
      </c>
    </row>
    <row r="13" spans="1:6" x14ac:dyDescent="0.25">
      <c r="A13" s="355">
        <v>4050</v>
      </c>
      <c r="B13" s="355" t="s">
        <v>309</v>
      </c>
      <c r="C13" s="355"/>
      <c r="D13" s="355">
        <v>2098</v>
      </c>
      <c r="E13" s="355">
        <v>42</v>
      </c>
      <c r="F13" s="356">
        <v>2.0019065776930411E-2</v>
      </c>
    </row>
    <row r="14" spans="1:6" x14ac:dyDescent="0.25">
      <c r="A14" s="355">
        <v>2302</v>
      </c>
      <c r="B14" s="355" t="s">
        <v>258</v>
      </c>
      <c r="C14" s="355"/>
      <c r="D14" s="355">
        <v>488</v>
      </c>
      <c r="E14" s="355">
        <v>9</v>
      </c>
      <c r="F14" s="356">
        <v>1.8442622950819672E-2</v>
      </c>
    </row>
    <row r="15" spans="1:6" x14ac:dyDescent="0.25">
      <c r="A15" s="355">
        <v>5201</v>
      </c>
      <c r="B15" s="355" t="s">
        <v>315</v>
      </c>
      <c r="C15" s="355"/>
      <c r="D15" s="355">
        <v>2625</v>
      </c>
      <c r="E15" s="355">
        <v>41</v>
      </c>
      <c r="F15" s="356">
        <v>1.5619047619047619E-2</v>
      </c>
    </row>
    <row r="16" spans="1:6" x14ac:dyDescent="0.25">
      <c r="A16" s="355">
        <v>402</v>
      </c>
      <c r="B16" s="355" t="s">
        <v>281</v>
      </c>
      <c r="C16" s="355"/>
      <c r="D16" s="355">
        <v>1445</v>
      </c>
      <c r="E16" s="355">
        <v>21</v>
      </c>
      <c r="F16" s="356">
        <v>1.453287197231834E-2</v>
      </c>
    </row>
    <row r="17" spans="1:6" x14ac:dyDescent="0.25">
      <c r="A17" s="355">
        <v>2202</v>
      </c>
      <c r="B17" s="355" t="s">
        <v>271</v>
      </c>
      <c r="C17" s="355"/>
      <c r="D17" s="355">
        <v>899</v>
      </c>
      <c r="E17" s="355">
        <v>12</v>
      </c>
      <c r="F17" s="356">
        <v>1.3348164627363738E-2</v>
      </c>
    </row>
    <row r="18" spans="1:6" x14ac:dyDescent="0.25">
      <c r="A18" s="355">
        <v>902</v>
      </c>
      <c r="B18" s="355" t="s">
        <v>294</v>
      </c>
      <c r="C18" s="355"/>
      <c r="D18" s="355">
        <v>4224</v>
      </c>
      <c r="E18" s="355">
        <v>51</v>
      </c>
      <c r="F18" s="356">
        <v>1.2073863636363636E-2</v>
      </c>
    </row>
    <row r="19" spans="1:6" x14ac:dyDescent="0.25">
      <c r="A19" s="355">
        <v>6004</v>
      </c>
      <c r="B19" s="355" t="s">
        <v>260</v>
      </c>
      <c r="C19" s="355"/>
      <c r="D19" s="355">
        <v>289</v>
      </c>
      <c r="E19" s="355">
        <v>3</v>
      </c>
      <c r="F19" s="356">
        <v>1.0380622837370242E-2</v>
      </c>
    </row>
    <row r="20" spans="1:6" x14ac:dyDescent="0.25">
      <c r="A20" s="355">
        <v>4099</v>
      </c>
      <c r="B20" s="355" t="s">
        <v>297</v>
      </c>
      <c r="C20" s="355"/>
      <c r="D20" s="355">
        <v>5098</v>
      </c>
      <c r="E20" s="355">
        <v>37</v>
      </c>
      <c r="F20" s="356">
        <v>7.2577481365241267E-3</v>
      </c>
    </row>
    <row r="21" spans="1:6" x14ac:dyDescent="0.25">
      <c r="A21" s="355">
        <v>5702</v>
      </c>
      <c r="B21" s="355" t="s">
        <v>268</v>
      </c>
      <c r="C21" s="355"/>
      <c r="D21" s="355">
        <v>646</v>
      </c>
      <c r="E21" s="355">
        <v>4</v>
      </c>
      <c r="F21" s="356">
        <v>6.1919504643962852E-3</v>
      </c>
    </row>
    <row r="22" spans="1:6" x14ac:dyDescent="0.25">
      <c r="A22" s="355">
        <v>1302</v>
      </c>
      <c r="B22" s="355" t="s">
        <v>290</v>
      </c>
      <c r="C22" s="355"/>
      <c r="D22" s="355">
        <v>3294</v>
      </c>
      <c r="E22" s="355">
        <v>18</v>
      </c>
      <c r="F22" s="356">
        <v>5.4644808743169399E-3</v>
      </c>
    </row>
    <row r="23" spans="1:6" x14ac:dyDescent="0.25">
      <c r="A23" s="355">
        <v>1102</v>
      </c>
      <c r="B23" s="355" t="s">
        <v>312</v>
      </c>
      <c r="C23" s="355"/>
      <c r="D23" s="355">
        <v>1031</v>
      </c>
      <c r="E23" s="355">
        <v>5</v>
      </c>
      <c r="F23" s="356">
        <v>4.849660523763337E-3</v>
      </c>
    </row>
    <row r="24" spans="1:6" ht="31.5" x14ac:dyDescent="0.25">
      <c r="A24" s="355">
        <v>5903</v>
      </c>
      <c r="B24" s="355" t="s">
        <v>291</v>
      </c>
      <c r="C24" s="355"/>
      <c r="D24" s="355">
        <v>4436</v>
      </c>
      <c r="E24" s="355">
        <v>21</v>
      </c>
      <c r="F24" s="356">
        <v>4.7339945897204687E-3</v>
      </c>
    </row>
    <row r="25" spans="1:6" x14ac:dyDescent="0.25">
      <c r="A25" s="355">
        <v>4026</v>
      </c>
      <c r="B25" s="355" t="s">
        <v>262</v>
      </c>
      <c r="C25" s="355"/>
      <c r="D25" s="355">
        <v>365</v>
      </c>
      <c r="E25" s="355">
        <v>1</v>
      </c>
      <c r="F25" s="356">
        <v>2.7397260273972603E-3</v>
      </c>
    </row>
    <row r="26" spans="1:6" x14ac:dyDescent="0.25">
      <c r="A26" s="355">
        <v>3408</v>
      </c>
      <c r="B26" s="355" t="s">
        <v>313</v>
      </c>
      <c r="C26" s="355"/>
      <c r="D26" s="355">
        <v>390</v>
      </c>
      <c r="E26" s="355">
        <v>1</v>
      </c>
      <c r="F26" s="356">
        <v>2.5641025641025641E-3</v>
      </c>
    </row>
    <row r="27" spans="1:6" x14ac:dyDescent="0.25">
      <c r="A27" s="355">
        <v>5501</v>
      </c>
      <c r="B27" s="355" t="s">
        <v>275</v>
      </c>
      <c r="C27" s="355"/>
      <c r="D27" s="355">
        <v>1448</v>
      </c>
      <c r="E27" s="355">
        <v>3</v>
      </c>
      <c r="F27" s="356">
        <v>2.0718232044198894E-3</v>
      </c>
    </row>
    <row r="28" spans="1:6" x14ac:dyDescent="0.25">
      <c r="A28" s="355">
        <v>5207</v>
      </c>
      <c r="B28" s="355" t="s">
        <v>300</v>
      </c>
      <c r="C28" s="355"/>
      <c r="D28" s="355">
        <v>5107</v>
      </c>
      <c r="E28" s="355">
        <v>9</v>
      </c>
      <c r="F28" s="356">
        <v>1.7622870569806149E-3</v>
      </c>
    </row>
    <row r="29" spans="1:6" x14ac:dyDescent="0.25">
      <c r="A29" s="355">
        <v>4043</v>
      </c>
      <c r="B29" s="355" t="s">
        <v>303</v>
      </c>
      <c r="C29" s="355"/>
      <c r="D29" s="355">
        <v>11408</v>
      </c>
      <c r="E29" s="355">
        <v>20</v>
      </c>
      <c r="F29" s="356">
        <v>1.7531556802244039E-3</v>
      </c>
    </row>
    <row r="30" spans="1:6" x14ac:dyDescent="0.25">
      <c r="A30" s="355">
        <v>5113</v>
      </c>
      <c r="B30" s="355" t="s">
        <v>292</v>
      </c>
      <c r="C30" s="355"/>
      <c r="D30" s="355">
        <v>4048</v>
      </c>
      <c r="E30" s="355">
        <v>7</v>
      </c>
      <c r="F30" s="356">
        <v>1.7292490118577075E-3</v>
      </c>
    </row>
    <row r="31" spans="1:6" x14ac:dyDescent="0.25">
      <c r="A31" s="355">
        <v>1202</v>
      </c>
      <c r="B31" s="355" t="s">
        <v>261</v>
      </c>
      <c r="C31" s="355"/>
      <c r="D31" s="355">
        <v>638</v>
      </c>
      <c r="E31" s="355">
        <v>1</v>
      </c>
      <c r="F31" s="356">
        <v>1.567398119122257E-3</v>
      </c>
    </row>
    <row r="32" spans="1:6" x14ac:dyDescent="0.25">
      <c r="A32" s="355">
        <v>6002</v>
      </c>
      <c r="B32" s="355" t="s">
        <v>298</v>
      </c>
      <c r="C32" s="355"/>
      <c r="D32" s="355">
        <v>4523</v>
      </c>
      <c r="E32" s="355">
        <v>7</v>
      </c>
      <c r="F32" s="356">
        <v>1.5476453681185054E-3</v>
      </c>
    </row>
    <row r="33" spans="1:6" x14ac:dyDescent="0.25">
      <c r="A33" s="355">
        <v>701</v>
      </c>
      <c r="B33" s="355" t="s">
        <v>293</v>
      </c>
      <c r="C33" s="355"/>
      <c r="D33" s="355">
        <v>4252</v>
      </c>
      <c r="E33" s="355">
        <v>5</v>
      </c>
      <c r="F33" s="356">
        <v>1.1759172154280338E-3</v>
      </c>
    </row>
    <row r="34" spans="1:6" x14ac:dyDescent="0.25">
      <c r="A34" s="355">
        <v>5202</v>
      </c>
      <c r="B34" s="355" t="s">
        <v>285</v>
      </c>
      <c r="C34" s="355"/>
      <c r="D34" s="355">
        <v>2858</v>
      </c>
      <c r="E34" s="355">
        <v>3</v>
      </c>
      <c r="F34" s="356">
        <v>1.0496850944716584E-3</v>
      </c>
    </row>
    <row r="35" spans="1:6" x14ac:dyDescent="0.25">
      <c r="A35" s="355">
        <v>6015</v>
      </c>
      <c r="B35" s="355" t="s">
        <v>274</v>
      </c>
      <c r="C35" s="355"/>
      <c r="D35" s="355">
        <v>1016</v>
      </c>
      <c r="E35" s="355">
        <v>1</v>
      </c>
      <c r="F35" s="356">
        <v>9.8425196850393699E-4</v>
      </c>
    </row>
    <row r="36" spans="1:6" x14ac:dyDescent="0.25">
      <c r="A36" s="355">
        <v>5705</v>
      </c>
      <c r="B36" s="355" t="s">
        <v>282</v>
      </c>
      <c r="C36" s="355"/>
      <c r="D36" s="355">
        <v>2207</v>
      </c>
      <c r="E36" s="355">
        <v>2</v>
      </c>
      <c r="F36" s="356">
        <v>9.0620752152242867E-4</v>
      </c>
    </row>
    <row r="37" spans="1:6" ht="31.5" x14ac:dyDescent="0.25">
      <c r="A37" s="355">
        <v>602</v>
      </c>
      <c r="B37" s="355" t="s">
        <v>272</v>
      </c>
      <c r="C37" s="355"/>
      <c r="D37" s="355">
        <v>1138</v>
      </c>
      <c r="E37" s="355">
        <v>1</v>
      </c>
      <c r="F37" s="356">
        <v>8.7873462214411243E-4</v>
      </c>
    </row>
    <row r="38" spans="1:6" x14ac:dyDescent="0.25">
      <c r="A38" s="355">
        <v>2502</v>
      </c>
      <c r="B38" s="355" t="s">
        <v>307</v>
      </c>
      <c r="C38" s="355"/>
      <c r="D38" s="355">
        <v>1416</v>
      </c>
      <c r="E38" s="355">
        <v>1</v>
      </c>
      <c r="F38" s="356">
        <v>7.0621468926553672E-4</v>
      </c>
    </row>
    <row r="39" spans="1:6" x14ac:dyDescent="0.25">
      <c r="A39" s="355">
        <v>2102</v>
      </c>
      <c r="B39" s="355" t="s">
        <v>286</v>
      </c>
      <c r="C39" s="355"/>
      <c r="D39" s="355">
        <v>1601</v>
      </c>
      <c r="E39" s="355">
        <v>1</v>
      </c>
      <c r="F39" s="356">
        <v>6.2460961898813238E-4</v>
      </c>
    </row>
    <row r="40" spans="1:6" x14ac:dyDescent="0.25">
      <c r="A40" s="355">
        <v>3409</v>
      </c>
      <c r="B40" s="355" t="s">
        <v>278</v>
      </c>
      <c r="C40" s="355"/>
      <c r="D40" s="355">
        <v>1612</v>
      </c>
      <c r="E40" s="355">
        <v>1</v>
      </c>
      <c r="F40" s="356">
        <v>6.2034739454094293E-4</v>
      </c>
    </row>
    <row r="41" spans="1:6" x14ac:dyDescent="0.25">
      <c r="A41" s="355">
        <v>1702</v>
      </c>
      <c r="B41" s="355" t="s">
        <v>310</v>
      </c>
      <c r="C41" s="355"/>
      <c r="D41" s="355">
        <v>1621</v>
      </c>
      <c r="E41" s="355">
        <v>1</v>
      </c>
      <c r="F41" s="356">
        <v>6.1690314620604567E-4</v>
      </c>
    </row>
    <row r="42" spans="1:6" x14ac:dyDescent="0.25">
      <c r="A42" s="355">
        <v>3422</v>
      </c>
      <c r="B42" s="355" t="s">
        <v>280</v>
      </c>
      <c r="C42" s="355"/>
      <c r="D42" s="355">
        <v>1770</v>
      </c>
      <c r="E42" s="355">
        <v>1</v>
      </c>
      <c r="F42" s="356">
        <v>5.649717514124294E-4</v>
      </c>
    </row>
    <row r="43" spans="1:6" ht="31.5" x14ac:dyDescent="0.25">
      <c r="A43" s="355">
        <v>5306</v>
      </c>
      <c r="B43" s="355" t="s">
        <v>299</v>
      </c>
      <c r="C43" s="355"/>
      <c r="D43" s="355">
        <v>4979</v>
      </c>
      <c r="E43" s="355">
        <v>2</v>
      </c>
      <c r="F43" s="356">
        <v>4.016870857601928E-4</v>
      </c>
    </row>
    <row r="44" spans="1:6" x14ac:dyDescent="0.25">
      <c r="A44" s="355">
        <v>5902</v>
      </c>
      <c r="B44" s="355" t="s">
        <v>301</v>
      </c>
      <c r="C44" s="355"/>
      <c r="D44" s="355">
        <v>4946</v>
      </c>
      <c r="E44" s="355">
        <v>1</v>
      </c>
      <c r="F44" s="356">
        <v>2.0218358269308531E-4</v>
      </c>
    </row>
    <row r="45" spans="1:6" x14ac:dyDescent="0.25">
      <c r="A45" s="357">
        <v>202</v>
      </c>
      <c r="B45" s="357" t="s">
        <v>273</v>
      </c>
      <c r="C45" s="357"/>
      <c r="D45" s="357">
        <v>494</v>
      </c>
      <c r="E45" s="357">
        <v>0</v>
      </c>
      <c r="F45" s="358">
        <v>0</v>
      </c>
    </row>
    <row r="46" spans="1:6" x14ac:dyDescent="0.25">
      <c r="A46" s="357">
        <v>302</v>
      </c>
      <c r="B46" s="357" t="s">
        <v>266</v>
      </c>
      <c r="C46" s="357"/>
      <c r="D46" s="357">
        <v>662</v>
      </c>
      <c r="E46" s="357">
        <v>0</v>
      </c>
      <c r="F46" s="358">
        <v>0</v>
      </c>
    </row>
    <row r="47" spans="1:6" x14ac:dyDescent="0.25">
      <c r="A47" s="357">
        <v>802</v>
      </c>
      <c r="B47" s="357" t="s">
        <v>269</v>
      </c>
      <c r="C47" s="357"/>
      <c r="D47" s="357">
        <v>697</v>
      </c>
      <c r="E47" s="357">
        <v>0</v>
      </c>
      <c r="F47" s="358">
        <v>0</v>
      </c>
    </row>
    <row r="48" spans="1:6" x14ac:dyDescent="0.25">
      <c r="A48" s="357">
        <v>1002</v>
      </c>
      <c r="B48" s="357" t="s">
        <v>270</v>
      </c>
      <c r="C48" s="357"/>
      <c r="D48" s="357">
        <v>1204</v>
      </c>
      <c r="E48" s="357">
        <v>0</v>
      </c>
      <c r="F48" s="358">
        <v>0</v>
      </c>
    </row>
    <row r="49" spans="1:6" x14ac:dyDescent="0.25">
      <c r="A49" s="357">
        <v>1402</v>
      </c>
      <c r="B49" s="357" t="s">
        <v>276</v>
      </c>
      <c r="C49" s="357"/>
      <c r="D49" s="357">
        <v>782</v>
      </c>
      <c r="E49" s="357">
        <v>0</v>
      </c>
      <c r="F49" s="358">
        <v>0</v>
      </c>
    </row>
    <row r="50" spans="1:6" x14ac:dyDescent="0.25">
      <c r="A50" s="357">
        <v>1502</v>
      </c>
      <c r="B50" s="357" t="s">
        <v>287</v>
      </c>
      <c r="C50" s="357"/>
      <c r="D50" s="357">
        <v>2755</v>
      </c>
      <c r="E50" s="357">
        <v>0</v>
      </c>
      <c r="F50" s="358">
        <v>0</v>
      </c>
    </row>
    <row r="51" spans="1:6" ht="31.5" x14ac:dyDescent="0.25">
      <c r="A51" s="357">
        <v>1602</v>
      </c>
      <c r="B51" s="357" t="s">
        <v>267</v>
      </c>
      <c r="C51" s="357"/>
      <c r="D51" s="357">
        <v>777</v>
      </c>
      <c r="E51" s="357">
        <v>0</v>
      </c>
      <c r="F51" s="358">
        <v>0</v>
      </c>
    </row>
    <row r="52" spans="1:6" x14ac:dyDescent="0.25">
      <c r="A52" s="357">
        <v>1802</v>
      </c>
      <c r="B52" s="357" t="s">
        <v>264</v>
      </c>
      <c r="C52" s="357"/>
      <c r="D52" s="357">
        <v>394</v>
      </c>
      <c r="E52" s="357">
        <v>0</v>
      </c>
      <c r="F52" s="358">
        <v>0</v>
      </c>
    </row>
    <row r="53" spans="1:6" x14ac:dyDescent="0.25">
      <c r="A53" s="357">
        <v>1902</v>
      </c>
      <c r="B53" s="357" t="s">
        <v>257</v>
      </c>
      <c r="C53" s="357"/>
      <c r="D53" s="357">
        <v>523</v>
      </c>
      <c r="E53" s="357">
        <v>0</v>
      </c>
      <c r="F53" s="358">
        <v>0</v>
      </c>
    </row>
    <row r="54" spans="1:6" x14ac:dyDescent="0.25">
      <c r="A54" s="357">
        <v>2002</v>
      </c>
      <c r="B54" s="357" t="s">
        <v>296</v>
      </c>
      <c r="C54" s="357"/>
      <c r="D54" s="357">
        <v>3813</v>
      </c>
      <c r="E54" s="357">
        <v>0</v>
      </c>
      <c r="F54" s="358">
        <v>0</v>
      </c>
    </row>
    <row r="55" spans="1:6" x14ac:dyDescent="0.25">
      <c r="A55" s="357">
        <v>2702</v>
      </c>
      <c r="B55" s="357" t="s">
        <v>263</v>
      </c>
      <c r="C55" s="357"/>
      <c r="D55" s="357">
        <v>446</v>
      </c>
      <c r="E55" s="357">
        <v>0</v>
      </c>
      <c r="F55" s="358">
        <v>0</v>
      </c>
    </row>
    <row r="56" spans="1:6" x14ac:dyDescent="0.25">
      <c r="A56" s="357">
        <v>3002</v>
      </c>
      <c r="B56" s="357" t="s">
        <v>284</v>
      </c>
      <c r="C56" s="357"/>
      <c r="D56" s="357">
        <v>1940</v>
      </c>
      <c r="E56" s="357">
        <v>0</v>
      </c>
      <c r="F56" s="358">
        <v>0</v>
      </c>
    </row>
    <row r="57" spans="1:6" x14ac:dyDescent="0.25">
      <c r="A57" s="357">
        <v>3202</v>
      </c>
      <c r="B57" s="357" t="s">
        <v>283</v>
      </c>
      <c r="C57" s="357"/>
      <c r="D57" s="357">
        <v>1416</v>
      </c>
      <c r="E57" s="357">
        <v>0</v>
      </c>
      <c r="F57" s="358">
        <v>0</v>
      </c>
    </row>
    <row r="58" spans="1:6" ht="31.5" x14ac:dyDescent="0.25">
      <c r="A58" s="357">
        <v>3302</v>
      </c>
      <c r="B58" s="357" t="s">
        <v>279</v>
      </c>
      <c r="C58" s="357"/>
      <c r="D58" s="357">
        <v>1735</v>
      </c>
      <c r="E58" s="357">
        <v>0</v>
      </c>
      <c r="F58" s="358">
        <v>0</v>
      </c>
    </row>
    <row r="59" spans="1:6" x14ac:dyDescent="0.25">
      <c r="A59" s="357">
        <v>3501</v>
      </c>
      <c r="B59" s="357" t="s">
        <v>277</v>
      </c>
      <c r="C59" s="357"/>
      <c r="D59" s="357">
        <v>1441</v>
      </c>
      <c r="E59" s="357">
        <v>0</v>
      </c>
      <c r="F59" s="358">
        <v>0</v>
      </c>
    </row>
    <row r="60" spans="1:6" x14ac:dyDescent="0.25">
      <c r="A60" s="357">
        <v>4018</v>
      </c>
      <c r="B60" s="357" t="s">
        <v>252</v>
      </c>
      <c r="C60" s="357"/>
      <c r="D60" s="357">
        <v>2</v>
      </c>
      <c r="E60" s="357">
        <v>0</v>
      </c>
      <c r="F60" s="358">
        <v>0</v>
      </c>
    </row>
    <row r="61" spans="1:6" x14ac:dyDescent="0.25">
      <c r="A61" s="357">
        <v>4024</v>
      </c>
      <c r="B61" s="357" t="s">
        <v>289</v>
      </c>
      <c r="C61" s="357"/>
      <c r="D61" s="357">
        <v>2579</v>
      </c>
      <c r="E61" s="357">
        <v>0</v>
      </c>
      <c r="F61" s="358">
        <v>0</v>
      </c>
    </row>
    <row r="62" spans="1:6" x14ac:dyDescent="0.25">
      <c r="A62" s="357">
        <v>4098</v>
      </c>
      <c r="B62" s="357" t="s">
        <v>288</v>
      </c>
      <c r="C62" s="357"/>
      <c r="D62" s="357">
        <v>4481</v>
      </c>
      <c r="E62" s="357">
        <v>0</v>
      </c>
      <c r="F62" s="358">
        <v>0</v>
      </c>
    </row>
    <row r="63" spans="1:6" x14ac:dyDescent="0.25">
      <c r="A63" s="357">
        <v>5002</v>
      </c>
      <c r="B63" s="357" t="s">
        <v>333</v>
      </c>
      <c r="C63" s="357"/>
      <c r="D63" s="357">
        <v>116</v>
      </c>
      <c r="E63" s="357">
        <v>0</v>
      </c>
      <c r="F63" s="358">
        <v>0</v>
      </c>
    </row>
    <row r="64" spans="1:6" ht="31.5" x14ac:dyDescent="0.25">
      <c r="A64" s="357">
        <v>5003</v>
      </c>
      <c r="B64" s="357" t="s">
        <v>334</v>
      </c>
      <c r="C64" s="357"/>
      <c r="D64" s="357">
        <v>159</v>
      </c>
      <c r="E64" s="357">
        <v>0</v>
      </c>
      <c r="F64" s="358">
        <v>0</v>
      </c>
    </row>
    <row r="65" spans="1:6" x14ac:dyDescent="0.25">
      <c r="A65" s="357">
        <v>5401</v>
      </c>
      <c r="B65" s="357" t="s">
        <v>295</v>
      </c>
      <c r="C65" s="357"/>
      <c r="D65" s="357">
        <v>5078</v>
      </c>
      <c r="E65" s="357">
        <v>0</v>
      </c>
      <c r="F65" s="358">
        <v>0</v>
      </c>
    </row>
    <row r="66" spans="1:6" x14ac:dyDescent="0.25">
      <c r="A66" s="357">
        <v>6011</v>
      </c>
      <c r="B66" s="357" t="s">
        <v>255</v>
      </c>
      <c r="C66" s="357"/>
      <c r="D66" s="357">
        <v>19</v>
      </c>
      <c r="E66" s="357">
        <v>0</v>
      </c>
      <c r="F66" s="358">
        <v>0</v>
      </c>
    </row>
    <row r="67" spans="1:6" x14ac:dyDescent="0.25">
      <c r="A67" s="357">
        <v>6016</v>
      </c>
      <c r="B67" s="357" t="s">
        <v>302</v>
      </c>
      <c r="C67" s="357"/>
      <c r="D67" s="357">
        <v>6972</v>
      </c>
      <c r="E67" s="357">
        <v>0</v>
      </c>
      <c r="F67" s="358">
        <v>0</v>
      </c>
    </row>
    <row r="68" spans="1:6" x14ac:dyDescent="0.25">
      <c r="A68" s="357">
        <v>6025</v>
      </c>
      <c r="B68" s="357" t="s">
        <v>259</v>
      </c>
      <c r="C68" s="357"/>
      <c r="D68" s="357">
        <v>463</v>
      </c>
      <c r="E68" s="357">
        <v>0</v>
      </c>
      <c r="F68" s="358">
        <v>0</v>
      </c>
    </row>
    <row r="69" spans="1:6" x14ac:dyDescent="0.25">
      <c r="A69" s="359">
        <v>3412</v>
      </c>
      <c r="B69" s="359" t="s">
        <v>254</v>
      </c>
      <c r="C69" s="359"/>
      <c r="D69" s="359">
        <v>0</v>
      </c>
      <c r="E69" s="359">
        <v>0</v>
      </c>
      <c r="F69" s="360" t="s">
        <v>335</v>
      </c>
    </row>
    <row r="70" spans="1:6" x14ac:dyDescent="0.25">
      <c r="A70" s="359">
        <v>3413</v>
      </c>
      <c r="B70" s="359" t="s">
        <v>253</v>
      </c>
      <c r="C70" s="359"/>
      <c r="D70" s="359">
        <v>0</v>
      </c>
      <c r="E70" s="359">
        <v>0</v>
      </c>
      <c r="F70" s="360" t="s">
        <v>335</v>
      </c>
    </row>
    <row r="71" spans="1:6" x14ac:dyDescent="0.25">
      <c r="A71" s="359">
        <v>3414</v>
      </c>
      <c r="B71" s="359" t="s">
        <v>306</v>
      </c>
      <c r="C71" s="359"/>
      <c r="D71" s="359">
        <v>0</v>
      </c>
      <c r="E71" s="359">
        <v>31</v>
      </c>
      <c r="F71" s="360" t="s">
        <v>335</v>
      </c>
    </row>
    <row r="72" spans="1:6" ht="31.5" x14ac:dyDescent="0.25">
      <c r="A72" s="359">
        <v>3415</v>
      </c>
      <c r="B72" s="359" t="s">
        <v>305</v>
      </c>
      <c r="C72" s="359"/>
      <c r="D72" s="359"/>
      <c r="E72" s="359">
        <v>1</v>
      </c>
      <c r="F72" s="360" t="s">
        <v>335</v>
      </c>
    </row>
    <row r="73" spans="1:6" x14ac:dyDescent="0.25">
      <c r="A73" s="359">
        <v>4003</v>
      </c>
      <c r="B73" s="359" t="s">
        <v>336</v>
      </c>
      <c r="C73" s="359"/>
      <c r="D73" s="359">
        <v>0</v>
      </c>
      <c r="E73" s="359">
        <v>0</v>
      </c>
      <c r="F73" s="360" t="s">
        <v>335</v>
      </c>
    </row>
    <row r="74" spans="1:6" x14ac:dyDescent="0.25">
      <c r="A74" s="359">
        <v>4004</v>
      </c>
      <c r="B74" s="359" t="s">
        <v>337</v>
      </c>
      <c r="C74" s="359"/>
      <c r="D74" s="359">
        <v>0</v>
      </c>
      <c r="E74" s="359">
        <v>1</v>
      </c>
      <c r="F74" s="360" t="s">
        <v>335</v>
      </c>
    </row>
    <row r="75" spans="1:6" x14ac:dyDescent="0.25">
      <c r="A75" s="359">
        <v>4021</v>
      </c>
      <c r="B75" s="359" t="s">
        <v>251</v>
      </c>
      <c r="C75" s="359"/>
      <c r="D75" s="359">
        <v>0</v>
      </c>
      <c r="E75" s="359">
        <v>0</v>
      </c>
      <c r="F75" s="360" t="s">
        <v>335</v>
      </c>
    </row>
    <row r="76" spans="1:6" x14ac:dyDescent="0.25">
      <c r="A76" s="359">
        <v>4022</v>
      </c>
      <c r="B76" s="359" t="s">
        <v>250</v>
      </c>
      <c r="C76" s="359"/>
      <c r="D76" s="359">
        <v>0</v>
      </c>
      <c r="E76" s="359">
        <v>0</v>
      </c>
      <c r="F76" s="360" t="s">
        <v>335</v>
      </c>
    </row>
    <row r="77" spans="1:6" x14ac:dyDescent="0.25">
      <c r="A77" s="359">
        <v>4023</v>
      </c>
      <c r="B77" s="359" t="s">
        <v>249</v>
      </c>
      <c r="C77" s="359"/>
      <c r="D77" s="359">
        <v>0</v>
      </c>
      <c r="E77" s="359">
        <v>0</v>
      </c>
      <c r="F77" s="360" t="s">
        <v>335</v>
      </c>
    </row>
    <row r="78" spans="1:6" x14ac:dyDescent="0.25">
      <c r="A78" s="359">
        <v>4044</v>
      </c>
      <c r="B78" s="359" t="s">
        <v>338</v>
      </c>
      <c r="C78" s="359"/>
      <c r="D78" s="359">
        <v>0</v>
      </c>
      <c r="E78" s="359">
        <v>0</v>
      </c>
      <c r="F78" s="360" t="s">
        <v>335</v>
      </c>
    </row>
    <row r="79" spans="1:6" x14ac:dyDescent="0.25">
      <c r="A79" s="359">
        <v>4051</v>
      </c>
      <c r="B79" s="359" t="s">
        <v>339</v>
      </c>
      <c r="C79" s="359"/>
      <c r="D79" s="359">
        <v>0</v>
      </c>
      <c r="E79" s="359">
        <v>0</v>
      </c>
      <c r="F79" s="360" t="s">
        <v>335</v>
      </c>
    </row>
    <row r="80" spans="1:6" x14ac:dyDescent="0.25">
      <c r="A80" s="359">
        <v>5015</v>
      </c>
      <c r="B80" s="359" t="s">
        <v>248</v>
      </c>
      <c r="C80" s="359"/>
      <c r="D80" s="359">
        <v>0</v>
      </c>
      <c r="E80" s="359">
        <v>0</v>
      </c>
      <c r="F80" s="360" t="s">
        <v>335</v>
      </c>
    </row>
    <row r="81" spans="1:6" x14ac:dyDescent="0.25">
      <c r="A81" s="359">
        <v>5018</v>
      </c>
      <c r="B81" s="359" t="s">
        <v>247</v>
      </c>
      <c r="C81" s="359"/>
      <c r="D81" s="359">
        <v>0</v>
      </c>
      <c r="E81" s="359">
        <v>0</v>
      </c>
      <c r="F81" s="360" t="s">
        <v>335</v>
      </c>
    </row>
    <row r="82" spans="1:6" x14ac:dyDescent="0.25">
      <c r="A82" s="359">
        <v>5606</v>
      </c>
      <c r="B82" s="359" t="s">
        <v>246</v>
      </c>
      <c r="C82" s="359"/>
      <c r="D82" s="359">
        <v>0</v>
      </c>
      <c r="E82" s="359">
        <v>0</v>
      </c>
      <c r="F82" s="360" t="s">
        <v>335</v>
      </c>
    </row>
    <row r="83" spans="1:6" x14ac:dyDescent="0.25">
      <c r="A83" s="359">
        <v>6007</v>
      </c>
      <c r="B83" s="359" t="s">
        <v>245</v>
      </c>
      <c r="C83" s="359"/>
      <c r="D83" s="359">
        <v>0</v>
      </c>
      <c r="E83" s="359">
        <v>0</v>
      </c>
      <c r="F83" s="360" t="s">
        <v>335</v>
      </c>
    </row>
    <row r="84" spans="1:6" x14ac:dyDescent="0.25">
      <c r="A84" s="359">
        <v>6008</v>
      </c>
      <c r="B84" s="359" t="s">
        <v>244</v>
      </c>
      <c r="C84" s="359"/>
      <c r="D84" s="359">
        <v>0</v>
      </c>
      <c r="E84" s="359">
        <v>0</v>
      </c>
      <c r="F84" s="360" t="s">
        <v>335</v>
      </c>
    </row>
    <row r="85" spans="1:6" x14ac:dyDescent="0.25">
      <c r="A85" s="359">
        <v>6009</v>
      </c>
      <c r="B85" s="359" t="s">
        <v>243</v>
      </c>
      <c r="C85" s="359"/>
      <c r="D85" s="359">
        <v>0</v>
      </c>
      <c r="E85" s="359">
        <v>5</v>
      </c>
      <c r="F85" s="360" t="s">
        <v>335</v>
      </c>
    </row>
    <row r="86" spans="1:6" x14ac:dyDescent="0.25">
      <c r="A86" s="359">
        <v>6019</v>
      </c>
      <c r="B86" s="359" t="s">
        <v>242</v>
      </c>
      <c r="C86" s="359"/>
      <c r="D86" s="359">
        <v>0</v>
      </c>
      <c r="E86" s="359">
        <v>0</v>
      </c>
      <c r="F86" s="360" t="s">
        <v>335</v>
      </c>
    </row>
    <row r="87" spans="1:6" x14ac:dyDescent="0.25">
      <c r="A87" s="359">
        <v>6021</v>
      </c>
      <c r="B87" s="359" t="s">
        <v>241</v>
      </c>
      <c r="C87" s="359"/>
      <c r="D87" s="359">
        <v>0</v>
      </c>
      <c r="E87" s="359">
        <v>0</v>
      </c>
      <c r="F87" s="360" t="s">
        <v>335</v>
      </c>
    </row>
    <row r="88" spans="1:6" x14ac:dyDescent="0.25">
      <c r="A88" s="359">
        <v>6030</v>
      </c>
      <c r="B88" s="359" t="s">
        <v>240</v>
      </c>
      <c r="C88" s="359"/>
      <c r="D88" s="359">
        <v>0</v>
      </c>
      <c r="E88" s="359">
        <v>0</v>
      </c>
      <c r="F88" s="360" t="s">
        <v>335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zoomScaleNormal="100" workbookViewId="0">
      <selection activeCell="C4" sqref="C4"/>
    </sheetView>
  </sheetViews>
  <sheetFormatPr defaultRowHeight="15" x14ac:dyDescent="0.25"/>
  <cols>
    <col min="1" max="1" width="9.140625" style="137"/>
    <col min="2" max="2" width="36.140625" customWidth="1"/>
    <col min="3" max="4" width="17.28515625" style="137" customWidth="1"/>
    <col min="5" max="5" width="15" style="203" customWidth="1"/>
    <col min="6" max="6" width="17.28515625" style="137" customWidth="1"/>
    <col min="8" max="8" width="23.7109375" customWidth="1"/>
  </cols>
  <sheetData>
    <row r="1" spans="1:6" ht="42" customHeight="1" x14ac:dyDescent="0.25">
      <c r="A1" s="395" t="s">
        <v>340</v>
      </c>
      <c r="B1" s="395"/>
      <c r="C1" s="395"/>
      <c r="D1" s="395"/>
      <c r="E1" s="395"/>
    </row>
    <row r="2" spans="1:6" s="137" customFormat="1" ht="105" x14ac:dyDescent="0.25">
      <c r="A2" s="139"/>
      <c r="B2" s="139"/>
      <c r="C2" s="138" t="s">
        <v>341</v>
      </c>
      <c r="D2" s="138" t="s">
        <v>342</v>
      </c>
      <c r="E2" s="200" t="s">
        <v>343</v>
      </c>
      <c r="F2" s="201"/>
    </row>
    <row r="3" spans="1:6" x14ac:dyDescent="0.25">
      <c r="F3" s="201"/>
    </row>
    <row r="4" spans="1:6" x14ac:dyDescent="0.25">
      <c r="A4" s="208">
        <v>6013</v>
      </c>
      <c r="B4" s="211" t="s">
        <v>322</v>
      </c>
      <c r="C4" s="361">
        <v>24</v>
      </c>
      <c r="D4" s="208">
        <v>24</v>
      </c>
      <c r="E4" s="212">
        <v>1</v>
      </c>
      <c r="F4" s="201"/>
    </row>
    <row r="5" spans="1:6" x14ac:dyDescent="0.25">
      <c r="A5" s="208">
        <v>4044</v>
      </c>
      <c r="B5" s="211" t="s">
        <v>338</v>
      </c>
      <c r="C5" s="208">
        <v>2356</v>
      </c>
      <c r="D5" s="208">
        <v>1055</v>
      </c>
      <c r="E5" s="212">
        <v>0.44779286926994905</v>
      </c>
      <c r="F5" s="201"/>
    </row>
    <row r="6" spans="1:6" x14ac:dyDescent="0.25">
      <c r="A6" s="209">
        <v>3414</v>
      </c>
      <c r="B6" s="213" t="s">
        <v>306</v>
      </c>
      <c r="C6" s="209">
        <v>617</v>
      </c>
      <c r="D6" s="209">
        <v>159</v>
      </c>
      <c r="E6" s="214">
        <v>0.25769854132901132</v>
      </c>
      <c r="F6" s="201"/>
    </row>
    <row r="7" spans="1:6" x14ac:dyDescent="0.25">
      <c r="A7" s="209">
        <v>5501</v>
      </c>
      <c r="B7" s="213" t="s">
        <v>275</v>
      </c>
      <c r="C7" s="209">
        <v>2208</v>
      </c>
      <c r="D7" s="209">
        <v>511</v>
      </c>
      <c r="E7" s="214">
        <v>0.23143115942028986</v>
      </c>
      <c r="F7" s="201"/>
    </row>
    <row r="8" spans="1:6" x14ac:dyDescent="0.25">
      <c r="A8" s="209">
        <v>402</v>
      </c>
      <c r="B8" s="213" t="s">
        <v>281</v>
      </c>
      <c r="C8" s="209">
        <v>2115</v>
      </c>
      <c r="D8" s="209">
        <v>454</v>
      </c>
      <c r="E8" s="214">
        <v>0.21465721040189126</v>
      </c>
      <c r="F8" s="201"/>
    </row>
    <row r="9" spans="1:6" x14ac:dyDescent="0.25">
      <c r="A9" s="209">
        <v>2602</v>
      </c>
      <c r="B9" s="213" t="s">
        <v>317</v>
      </c>
      <c r="C9" s="209">
        <v>1462</v>
      </c>
      <c r="D9" s="209">
        <v>285</v>
      </c>
      <c r="E9" s="214">
        <v>0.19493844049247605</v>
      </c>
      <c r="F9" s="201"/>
    </row>
    <row r="10" spans="1:6" x14ac:dyDescent="0.25">
      <c r="A10" s="209">
        <v>4050</v>
      </c>
      <c r="B10" s="213" t="s">
        <v>309</v>
      </c>
      <c r="C10" s="209">
        <v>2004</v>
      </c>
      <c r="D10" s="209">
        <v>371</v>
      </c>
      <c r="E10" s="214">
        <v>0.18512974051896208</v>
      </c>
      <c r="F10" s="201"/>
    </row>
    <row r="11" spans="1:6" x14ac:dyDescent="0.25">
      <c r="A11" s="209">
        <v>5113</v>
      </c>
      <c r="B11" s="213" t="s">
        <v>292</v>
      </c>
      <c r="C11" s="209">
        <v>2821</v>
      </c>
      <c r="D11" s="209">
        <v>516</v>
      </c>
      <c r="E11" s="214">
        <v>0.18291386033321516</v>
      </c>
      <c r="F11" s="201"/>
    </row>
    <row r="12" spans="1:6" x14ac:dyDescent="0.25">
      <c r="A12" s="209">
        <v>6008</v>
      </c>
      <c r="B12" s="213" t="s">
        <v>244</v>
      </c>
      <c r="C12" s="209">
        <v>4481</v>
      </c>
      <c r="D12" s="209">
        <v>765</v>
      </c>
      <c r="E12" s="214">
        <v>0.17072082124525775</v>
      </c>
      <c r="F12" s="201"/>
    </row>
    <row r="13" spans="1:6" x14ac:dyDescent="0.25">
      <c r="A13" s="209">
        <v>4043</v>
      </c>
      <c r="B13" s="213" t="s">
        <v>303</v>
      </c>
      <c r="C13" s="209">
        <v>5906</v>
      </c>
      <c r="D13" s="209">
        <v>997</v>
      </c>
      <c r="E13" s="214">
        <v>0.16881137825939721</v>
      </c>
      <c r="F13" s="201"/>
    </row>
    <row r="14" spans="1:6" x14ac:dyDescent="0.25">
      <c r="A14" s="209">
        <v>3415</v>
      </c>
      <c r="B14" s="213" t="s">
        <v>345</v>
      </c>
      <c r="C14" s="209">
        <v>329</v>
      </c>
      <c r="D14" s="209">
        <v>53</v>
      </c>
      <c r="E14" s="214">
        <v>0.16109422492401215</v>
      </c>
      <c r="F14" s="201"/>
    </row>
    <row r="15" spans="1:6" x14ac:dyDescent="0.25">
      <c r="A15" s="209">
        <v>4004</v>
      </c>
      <c r="B15" s="213" t="s">
        <v>337</v>
      </c>
      <c r="C15" s="209">
        <v>2929</v>
      </c>
      <c r="D15" s="209">
        <v>465</v>
      </c>
      <c r="E15" s="214">
        <v>0.15875725503584842</v>
      </c>
      <c r="F15" s="201"/>
    </row>
    <row r="16" spans="1:6" x14ac:dyDescent="0.25">
      <c r="A16" s="209">
        <v>3419</v>
      </c>
      <c r="B16" s="213" t="s">
        <v>256</v>
      </c>
      <c r="C16" s="209">
        <v>1124</v>
      </c>
      <c r="D16" s="209">
        <v>176</v>
      </c>
      <c r="E16" s="214">
        <v>0.15658362989323843</v>
      </c>
      <c r="F16" s="201"/>
    </row>
    <row r="17" spans="1:6" x14ac:dyDescent="0.25">
      <c r="A17" s="209">
        <v>5602</v>
      </c>
      <c r="B17" s="213" t="s">
        <v>319</v>
      </c>
      <c r="C17" s="209">
        <v>8412</v>
      </c>
      <c r="D17" s="209">
        <v>1243</v>
      </c>
      <c r="E17" s="214">
        <v>0.14776509747979077</v>
      </c>
      <c r="F17" s="201"/>
    </row>
    <row r="18" spans="1:6" x14ac:dyDescent="0.25">
      <c r="A18" s="209">
        <v>6015</v>
      </c>
      <c r="B18" s="213" t="s">
        <v>274</v>
      </c>
      <c r="C18" s="209">
        <v>1367</v>
      </c>
      <c r="D18" s="209">
        <v>189</v>
      </c>
      <c r="E18" s="214">
        <v>0.13825896122896855</v>
      </c>
      <c r="F18" s="201"/>
    </row>
    <row r="19" spans="1:6" x14ac:dyDescent="0.25">
      <c r="A19" s="209">
        <v>6009</v>
      </c>
      <c r="B19" s="213" t="s">
        <v>243</v>
      </c>
      <c r="C19" s="209">
        <v>1544</v>
      </c>
      <c r="D19" s="209">
        <v>145</v>
      </c>
      <c r="E19" s="214">
        <v>9.3911917098445596E-2</v>
      </c>
      <c r="F19" s="201"/>
    </row>
    <row r="20" spans="1:6" x14ac:dyDescent="0.25">
      <c r="A20" s="209">
        <v>1002</v>
      </c>
      <c r="B20" s="213" t="s">
        <v>270</v>
      </c>
      <c r="C20" s="209">
        <v>2675</v>
      </c>
      <c r="D20" s="209">
        <v>214</v>
      </c>
      <c r="E20" s="214">
        <v>0.08</v>
      </c>
      <c r="F20" s="201"/>
    </row>
    <row r="21" spans="1:6" x14ac:dyDescent="0.25">
      <c r="A21" s="209">
        <v>602</v>
      </c>
      <c r="B21" s="213" t="s">
        <v>272</v>
      </c>
      <c r="C21" s="209">
        <v>3089</v>
      </c>
      <c r="D21" s="209">
        <v>238</v>
      </c>
      <c r="E21" s="214">
        <v>7.7047588216251212E-2</v>
      </c>
      <c r="F21" s="201"/>
    </row>
    <row r="22" spans="1:6" x14ac:dyDescent="0.25">
      <c r="A22" s="209">
        <v>1302</v>
      </c>
      <c r="B22" s="213" t="s">
        <v>290</v>
      </c>
      <c r="C22" s="209">
        <v>7595</v>
      </c>
      <c r="D22" s="209">
        <v>582</v>
      </c>
      <c r="E22" s="214">
        <v>7.6629361421988146E-2</v>
      </c>
      <c r="F22" s="201"/>
    </row>
    <row r="23" spans="1:6" x14ac:dyDescent="0.25">
      <c r="A23" s="209">
        <v>3102</v>
      </c>
      <c r="B23" s="213" t="s">
        <v>314</v>
      </c>
      <c r="C23" s="209">
        <v>17225</v>
      </c>
      <c r="D23" s="209">
        <v>1313</v>
      </c>
      <c r="E23" s="214">
        <v>7.6226415094339625E-2</v>
      </c>
      <c r="F23" s="201"/>
    </row>
    <row r="24" spans="1:6" x14ac:dyDescent="0.25">
      <c r="A24" s="209">
        <v>5606</v>
      </c>
      <c r="B24" s="213" t="s">
        <v>246</v>
      </c>
      <c r="C24" s="209">
        <v>4977</v>
      </c>
      <c r="D24" s="209">
        <v>365</v>
      </c>
      <c r="E24" s="214">
        <v>7.3337351818364482E-2</v>
      </c>
      <c r="F24" s="201"/>
    </row>
    <row r="25" spans="1:6" x14ac:dyDescent="0.25">
      <c r="A25" s="209">
        <v>3422</v>
      </c>
      <c r="B25" s="213" t="s">
        <v>280</v>
      </c>
      <c r="C25" s="209">
        <v>2158</v>
      </c>
      <c r="D25" s="209">
        <v>139</v>
      </c>
      <c r="E25" s="214">
        <v>6.441149212233549E-2</v>
      </c>
      <c r="F25" s="201"/>
    </row>
    <row r="26" spans="1:6" x14ac:dyDescent="0.25">
      <c r="A26" s="209">
        <v>2302</v>
      </c>
      <c r="B26" s="213" t="s">
        <v>258</v>
      </c>
      <c r="C26" s="209">
        <v>1670</v>
      </c>
      <c r="D26" s="209">
        <v>105</v>
      </c>
      <c r="E26" s="214">
        <v>6.2874251497005984E-2</v>
      </c>
      <c r="F26" s="201"/>
    </row>
    <row r="27" spans="1:6" x14ac:dyDescent="0.25">
      <c r="A27" s="209">
        <v>5401</v>
      </c>
      <c r="B27" s="213" t="s">
        <v>295</v>
      </c>
      <c r="C27" s="209">
        <v>13631</v>
      </c>
      <c r="D27" s="209">
        <v>771</v>
      </c>
      <c r="E27" s="214">
        <v>5.6562247817474876E-2</v>
      </c>
      <c r="F27" s="201"/>
    </row>
    <row r="28" spans="1:6" x14ac:dyDescent="0.25">
      <c r="A28" s="209">
        <v>5902</v>
      </c>
      <c r="B28" s="213" t="s">
        <v>301</v>
      </c>
      <c r="C28" s="209">
        <v>8246</v>
      </c>
      <c r="D28" s="209">
        <v>452</v>
      </c>
      <c r="E28" s="214">
        <v>5.4814455493572639E-2</v>
      </c>
      <c r="F28" s="201"/>
    </row>
    <row r="29" spans="1:6" x14ac:dyDescent="0.25">
      <c r="A29" s="209">
        <v>5003</v>
      </c>
      <c r="B29" s="213" t="s">
        <v>334</v>
      </c>
      <c r="C29" s="209">
        <v>22572</v>
      </c>
      <c r="D29" s="209">
        <v>1185</v>
      </c>
      <c r="E29" s="214">
        <v>5.2498670919723552E-2</v>
      </c>
      <c r="F29" s="201"/>
    </row>
    <row r="30" spans="1:6" x14ac:dyDescent="0.25">
      <c r="A30" s="209">
        <v>1402</v>
      </c>
      <c r="B30" s="213" t="s">
        <v>276</v>
      </c>
      <c r="C30" s="209">
        <v>2075</v>
      </c>
      <c r="D30" s="209">
        <v>108</v>
      </c>
      <c r="E30" s="214">
        <v>5.2048192771084335E-2</v>
      </c>
      <c r="F30" s="201"/>
    </row>
    <row r="31" spans="1:6" x14ac:dyDescent="0.25">
      <c r="A31" s="209">
        <v>2402</v>
      </c>
      <c r="B31" s="213" t="s">
        <v>318</v>
      </c>
      <c r="C31" s="209">
        <v>1986</v>
      </c>
      <c r="D31" s="209">
        <v>99</v>
      </c>
      <c r="E31" s="214">
        <v>4.9848942598187312E-2</v>
      </c>
      <c r="F31" s="201"/>
    </row>
    <row r="32" spans="1:6" x14ac:dyDescent="0.25">
      <c r="A32" s="209">
        <v>3302</v>
      </c>
      <c r="B32" s="213" t="s">
        <v>279</v>
      </c>
      <c r="C32" s="209">
        <v>6237</v>
      </c>
      <c r="D32" s="209">
        <v>307</v>
      </c>
      <c r="E32" s="214">
        <v>4.9222382555715892E-2</v>
      </c>
      <c r="F32" s="201"/>
    </row>
    <row r="33" spans="1:6" x14ac:dyDescent="0.25">
      <c r="A33" s="209">
        <v>5716</v>
      </c>
      <c r="B33" s="213" t="s">
        <v>311</v>
      </c>
      <c r="C33" s="209">
        <v>4407</v>
      </c>
      <c r="D33" s="209">
        <v>200</v>
      </c>
      <c r="E33" s="214">
        <v>4.5382346267302018E-2</v>
      </c>
      <c r="F33" s="201"/>
    </row>
    <row r="34" spans="1:6" x14ac:dyDescent="0.25">
      <c r="A34" s="209">
        <v>1902</v>
      </c>
      <c r="B34" s="213" t="s">
        <v>257</v>
      </c>
      <c r="C34" s="209">
        <v>6844</v>
      </c>
      <c r="D34" s="209">
        <v>269</v>
      </c>
      <c r="E34" s="214">
        <v>3.930450029222677E-2</v>
      </c>
      <c r="F34" s="201"/>
    </row>
    <row r="35" spans="1:6" x14ac:dyDescent="0.25">
      <c r="A35" s="209">
        <v>2102</v>
      </c>
      <c r="B35" s="213" t="s">
        <v>286</v>
      </c>
      <c r="C35" s="209">
        <v>1550</v>
      </c>
      <c r="D35" s="209">
        <v>60</v>
      </c>
      <c r="E35" s="214">
        <v>3.870967741935484E-2</v>
      </c>
      <c r="F35" s="201"/>
    </row>
    <row r="36" spans="1:6" x14ac:dyDescent="0.25">
      <c r="A36" s="209">
        <v>802</v>
      </c>
      <c r="B36" s="213" t="s">
        <v>269</v>
      </c>
      <c r="C36" s="209">
        <v>1893</v>
      </c>
      <c r="D36" s="209">
        <v>68</v>
      </c>
      <c r="E36" s="214">
        <v>3.5921817221341787E-2</v>
      </c>
      <c r="F36" s="201"/>
    </row>
    <row r="37" spans="1:6" x14ac:dyDescent="0.25">
      <c r="A37" s="209">
        <v>5903</v>
      </c>
      <c r="B37" s="213" t="s">
        <v>291</v>
      </c>
      <c r="C37" s="209">
        <v>2133</v>
      </c>
      <c r="D37" s="209">
        <v>75</v>
      </c>
      <c r="E37" s="214">
        <v>3.5161744022503515E-2</v>
      </c>
      <c r="F37" s="201"/>
    </row>
    <row r="38" spans="1:6" x14ac:dyDescent="0.25">
      <c r="A38" s="209">
        <v>6030</v>
      </c>
      <c r="B38" s="213" t="s">
        <v>240</v>
      </c>
      <c r="C38" s="209">
        <v>2785</v>
      </c>
      <c r="D38" s="209">
        <v>94</v>
      </c>
      <c r="E38" s="214">
        <v>3.3752244165170558E-2</v>
      </c>
      <c r="F38" s="201"/>
    </row>
    <row r="39" spans="1:6" x14ac:dyDescent="0.25">
      <c r="A39" s="209">
        <v>902</v>
      </c>
      <c r="B39" s="213" t="s">
        <v>294</v>
      </c>
      <c r="C39" s="209">
        <v>9880</v>
      </c>
      <c r="D39" s="209">
        <v>296</v>
      </c>
      <c r="E39" s="214">
        <v>2.9959514170040485E-2</v>
      </c>
      <c r="F39" s="201"/>
    </row>
    <row r="40" spans="1:6" x14ac:dyDescent="0.25">
      <c r="A40" s="209">
        <v>5306</v>
      </c>
      <c r="B40" s="213" t="s">
        <v>299</v>
      </c>
      <c r="C40" s="209">
        <v>8594</v>
      </c>
      <c r="D40" s="209">
        <v>234</v>
      </c>
      <c r="E40" s="214">
        <v>2.7228298813125437E-2</v>
      </c>
      <c r="F40" s="201"/>
    </row>
    <row r="41" spans="1:6" x14ac:dyDescent="0.25">
      <c r="A41" s="209">
        <v>5721</v>
      </c>
      <c r="B41" s="213" t="s">
        <v>316</v>
      </c>
      <c r="C41" s="209">
        <v>2436</v>
      </c>
      <c r="D41" s="209">
        <v>66</v>
      </c>
      <c r="E41" s="214">
        <v>2.7093596059113302E-2</v>
      </c>
      <c r="F41" s="201"/>
    </row>
    <row r="42" spans="1:6" x14ac:dyDescent="0.25">
      <c r="A42" s="209">
        <v>2202</v>
      </c>
      <c r="B42" s="213" t="s">
        <v>271</v>
      </c>
      <c r="C42" s="209">
        <v>1760</v>
      </c>
      <c r="D42" s="209">
        <v>44</v>
      </c>
      <c r="E42" s="214">
        <v>2.5000000000000001E-2</v>
      </c>
      <c r="F42" s="201"/>
    </row>
    <row r="43" spans="1:6" x14ac:dyDescent="0.25">
      <c r="A43" s="209">
        <v>6002</v>
      </c>
      <c r="B43" s="213" t="s">
        <v>298</v>
      </c>
      <c r="C43" s="209">
        <v>99681</v>
      </c>
      <c r="D43" s="209">
        <v>2445</v>
      </c>
      <c r="E43" s="214">
        <v>2.4528245101874981E-2</v>
      </c>
      <c r="F43" s="201"/>
    </row>
    <row r="44" spans="1:6" x14ac:dyDescent="0.25">
      <c r="A44" s="209">
        <v>4099</v>
      </c>
      <c r="B44" s="213" t="s">
        <v>297</v>
      </c>
      <c r="C44" s="209">
        <v>2360</v>
      </c>
      <c r="D44" s="209">
        <v>51</v>
      </c>
      <c r="E44" s="214">
        <v>2.1610169491525423E-2</v>
      </c>
      <c r="F44" s="201"/>
    </row>
    <row r="45" spans="1:6" x14ac:dyDescent="0.25">
      <c r="A45" s="209">
        <v>502</v>
      </c>
      <c r="B45" s="213" t="s">
        <v>265</v>
      </c>
      <c r="C45" s="209">
        <v>1918</v>
      </c>
      <c r="D45" s="209">
        <v>36</v>
      </c>
      <c r="E45" s="214">
        <v>1.8769551616266946E-2</v>
      </c>
      <c r="F45" s="201"/>
    </row>
    <row r="46" spans="1:6" x14ac:dyDescent="0.25">
      <c r="A46" s="209">
        <v>1602</v>
      </c>
      <c r="B46" s="213" t="s">
        <v>267</v>
      </c>
      <c r="C46" s="209">
        <v>2146</v>
      </c>
      <c r="D46" s="209">
        <v>40</v>
      </c>
      <c r="E46" s="214">
        <v>1.8639328984156569E-2</v>
      </c>
      <c r="F46" s="201"/>
    </row>
    <row r="47" spans="1:6" x14ac:dyDescent="0.25">
      <c r="A47" s="209">
        <v>3409</v>
      </c>
      <c r="B47" s="213" t="s">
        <v>278</v>
      </c>
      <c r="C47" s="209">
        <v>21249</v>
      </c>
      <c r="D47" s="209">
        <v>276</v>
      </c>
      <c r="E47" s="214">
        <v>1.2988846533954539E-2</v>
      </c>
      <c r="F47" s="201"/>
    </row>
    <row r="48" spans="1:6" x14ac:dyDescent="0.25">
      <c r="A48" s="209">
        <v>5018</v>
      </c>
      <c r="B48" s="213" t="s">
        <v>247</v>
      </c>
      <c r="C48" s="209">
        <v>5613</v>
      </c>
      <c r="D48" s="209">
        <v>67</v>
      </c>
      <c r="E48" s="214">
        <v>1.1936575806164262E-2</v>
      </c>
      <c r="F48" s="201"/>
    </row>
    <row r="49" spans="1:6" x14ac:dyDescent="0.25">
      <c r="A49" s="209">
        <v>5705</v>
      </c>
      <c r="B49" s="213" t="s">
        <v>282</v>
      </c>
      <c r="C49" s="209">
        <v>1139</v>
      </c>
      <c r="D49" s="209">
        <v>13</v>
      </c>
      <c r="E49" s="214">
        <v>1.141352063213345E-2</v>
      </c>
      <c r="F49" s="201"/>
    </row>
    <row r="50" spans="1:6" x14ac:dyDescent="0.25">
      <c r="A50" s="209">
        <v>1702</v>
      </c>
      <c r="B50" s="213" t="s">
        <v>310</v>
      </c>
      <c r="C50" s="209">
        <v>8184</v>
      </c>
      <c r="D50" s="209">
        <v>87</v>
      </c>
      <c r="E50" s="214">
        <v>1.0630498533724339E-2</v>
      </c>
      <c r="F50" s="201"/>
    </row>
    <row r="51" spans="1:6" x14ac:dyDescent="0.25">
      <c r="A51" s="209">
        <v>1102</v>
      </c>
      <c r="B51" s="213" t="s">
        <v>312</v>
      </c>
      <c r="C51" s="209">
        <v>2472</v>
      </c>
      <c r="D51" s="209">
        <v>25</v>
      </c>
      <c r="E51" s="214">
        <v>1.0113268608414239E-2</v>
      </c>
      <c r="F51" s="201"/>
    </row>
    <row r="52" spans="1:6" x14ac:dyDescent="0.25">
      <c r="A52" s="209">
        <v>5002</v>
      </c>
      <c r="B52" s="213" t="s">
        <v>333</v>
      </c>
      <c r="C52" s="209">
        <v>41419</v>
      </c>
      <c r="D52" s="209">
        <v>413</v>
      </c>
      <c r="E52" s="214">
        <v>9.9712692242690561E-3</v>
      </c>
      <c r="F52" s="201"/>
    </row>
    <row r="53" spans="1:6" x14ac:dyDescent="0.25">
      <c r="A53" s="209">
        <v>701</v>
      </c>
      <c r="B53" s="213" t="s">
        <v>293</v>
      </c>
      <c r="C53" s="209">
        <v>5297</v>
      </c>
      <c r="D53" s="209">
        <v>52</v>
      </c>
      <c r="E53" s="214">
        <v>9.8168774778176326E-3</v>
      </c>
      <c r="F53" s="201"/>
    </row>
    <row r="54" spans="1:6" x14ac:dyDescent="0.25">
      <c r="A54" s="209">
        <v>202</v>
      </c>
      <c r="B54" s="213" t="s">
        <v>273</v>
      </c>
      <c r="C54" s="209">
        <v>4666</v>
      </c>
      <c r="D54" s="209">
        <v>45</v>
      </c>
      <c r="E54" s="214">
        <v>9.6442348906986709E-3</v>
      </c>
      <c r="F54" s="201"/>
    </row>
    <row r="55" spans="1:6" x14ac:dyDescent="0.25">
      <c r="A55" s="209">
        <v>302</v>
      </c>
      <c r="B55" s="213" t="s">
        <v>266</v>
      </c>
      <c r="C55" s="209">
        <v>1717</v>
      </c>
      <c r="D55" s="209">
        <v>16</v>
      </c>
      <c r="E55" s="214">
        <v>9.3185789167152012E-3</v>
      </c>
      <c r="F55" s="201"/>
    </row>
    <row r="56" spans="1:6" x14ac:dyDescent="0.25">
      <c r="A56" s="209">
        <v>4022</v>
      </c>
      <c r="B56" s="213" t="s">
        <v>250</v>
      </c>
      <c r="C56" s="209">
        <v>17254</v>
      </c>
      <c r="D56" s="209">
        <v>133</v>
      </c>
      <c r="E56" s="214">
        <v>7.7083574823229393E-3</v>
      </c>
      <c r="F56" s="201"/>
    </row>
    <row r="57" spans="1:6" x14ac:dyDescent="0.25">
      <c r="A57" s="209">
        <v>5715</v>
      </c>
      <c r="B57" s="213" t="s">
        <v>320</v>
      </c>
      <c r="C57" s="209">
        <v>4279</v>
      </c>
      <c r="D57" s="209">
        <v>32</v>
      </c>
      <c r="E57" s="214">
        <v>7.478382799719561E-3</v>
      </c>
      <c r="F57" s="201"/>
    </row>
    <row r="58" spans="1:6" x14ac:dyDescent="0.25">
      <c r="A58" s="209">
        <v>3412</v>
      </c>
      <c r="B58" s="213" t="s">
        <v>254</v>
      </c>
      <c r="C58" s="209">
        <v>414</v>
      </c>
      <c r="D58" s="209">
        <v>3</v>
      </c>
      <c r="E58" s="214">
        <v>7.246376811594203E-3</v>
      </c>
      <c r="F58" s="201"/>
    </row>
    <row r="59" spans="1:6" x14ac:dyDescent="0.25">
      <c r="A59" s="209">
        <v>5702</v>
      </c>
      <c r="B59" s="213" t="s">
        <v>268</v>
      </c>
      <c r="C59" s="209">
        <v>1255</v>
      </c>
      <c r="D59" s="209">
        <v>9</v>
      </c>
      <c r="E59" s="214">
        <v>7.1713147410358566E-3</v>
      </c>
      <c r="F59" s="201"/>
    </row>
    <row r="60" spans="1:6" x14ac:dyDescent="0.25">
      <c r="A60" s="209">
        <v>4021</v>
      </c>
      <c r="B60" s="213" t="s">
        <v>251</v>
      </c>
      <c r="C60" s="209">
        <v>17038</v>
      </c>
      <c r="D60" s="209">
        <v>107</v>
      </c>
      <c r="E60" s="214">
        <v>6.2800798215753026E-3</v>
      </c>
      <c r="F60" s="201"/>
    </row>
    <row r="61" spans="1:6" x14ac:dyDescent="0.25">
      <c r="A61" s="209">
        <v>3501</v>
      </c>
      <c r="B61" s="213" t="s">
        <v>277</v>
      </c>
      <c r="C61" s="209">
        <v>11409</v>
      </c>
      <c r="D61" s="209">
        <v>71</v>
      </c>
      <c r="E61" s="214">
        <v>6.2231571566307301E-3</v>
      </c>
      <c r="F61" s="201"/>
    </row>
    <row r="62" spans="1:6" x14ac:dyDescent="0.25">
      <c r="A62" s="209">
        <v>5202</v>
      </c>
      <c r="B62" s="213" t="s">
        <v>285</v>
      </c>
      <c r="C62" s="209">
        <v>19455</v>
      </c>
      <c r="D62" s="209">
        <v>118</v>
      </c>
      <c r="E62" s="214">
        <v>6.0652788486250317E-3</v>
      </c>
      <c r="F62" s="201"/>
    </row>
    <row r="63" spans="1:6" x14ac:dyDescent="0.25">
      <c r="A63" s="209">
        <v>3202</v>
      </c>
      <c r="B63" s="213" t="s">
        <v>283</v>
      </c>
      <c r="C63" s="209">
        <v>2705</v>
      </c>
      <c r="D63" s="209">
        <v>14</v>
      </c>
      <c r="E63" s="214">
        <v>5.1756007393715343E-3</v>
      </c>
      <c r="F63" s="201"/>
    </row>
    <row r="64" spans="1:6" x14ac:dyDescent="0.25">
      <c r="A64" s="209">
        <v>1802</v>
      </c>
      <c r="B64" s="213" t="s">
        <v>264</v>
      </c>
      <c r="C64" s="209">
        <v>2672</v>
      </c>
      <c r="D64" s="209">
        <v>12</v>
      </c>
      <c r="E64" s="214">
        <v>4.4910179640718561E-3</v>
      </c>
      <c r="F64" s="201"/>
    </row>
    <row r="65" spans="1:6" x14ac:dyDescent="0.25">
      <c r="A65" s="209">
        <v>3413</v>
      </c>
      <c r="B65" s="213" t="s">
        <v>253</v>
      </c>
      <c r="C65" s="209">
        <v>891</v>
      </c>
      <c r="D65" s="209">
        <v>4</v>
      </c>
      <c r="E65" s="214">
        <v>4.4893378226711564E-3</v>
      </c>
      <c r="F65" s="201"/>
    </row>
    <row r="66" spans="1:6" x14ac:dyDescent="0.25">
      <c r="A66" s="209">
        <v>2702</v>
      </c>
      <c r="B66" s="213" t="s">
        <v>263</v>
      </c>
      <c r="C66" s="209">
        <v>1153</v>
      </c>
      <c r="D66" s="209">
        <v>5</v>
      </c>
      <c r="E66" s="214">
        <v>4.3365134431916736E-3</v>
      </c>
      <c r="F66" s="201"/>
    </row>
    <row r="67" spans="1:6" x14ac:dyDescent="0.25">
      <c r="A67" s="209">
        <v>3002</v>
      </c>
      <c r="B67" s="213" t="s">
        <v>284</v>
      </c>
      <c r="C67" s="209">
        <v>6608</v>
      </c>
      <c r="D67" s="209">
        <v>26</v>
      </c>
      <c r="E67" s="214">
        <v>3.934624697336562E-3</v>
      </c>
      <c r="F67" s="201"/>
    </row>
    <row r="68" spans="1:6" x14ac:dyDescent="0.25">
      <c r="A68" s="209">
        <v>5015</v>
      </c>
      <c r="B68" s="213" t="s">
        <v>248</v>
      </c>
      <c r="C68" s="209">
        <v>4142</v>
      </c>
      <c r="D68" s="209">
        <v>15</v>
      </c>
      <c r="E68" s="214">
        <v>3.6214389183969096E-3</v>
      </c>
      <c r="F68" s="201"/>
    </row>
    <row r="69" spans="1:6" x14ac:dyDescent="0.25">
      <c r="A69" s="209">
        <v>2502</v>
      </c>
      <c r="B69" s="213" t="s">
        <v>307</v>
      </c>
      <c r="C69" s="209">
        <v>1677</v>
      </c>
      <c r="D69" s="209">
        <v>6</v>
      </c>
      <c r="E69" s="214">
        <v>3.5778175313059034E-3</v>
      </c>
      <c r="F69" s="201"/>
    </row>
    <row r="70" spans="1:6" x14ac:dyDescent="0.25">
      <c r="A70" s="209">
        <v>5207</v>
      </c>
      <c r="B70" s="213" t="s">
        <v>300</v>
      </c>
      <c r="C70" s="209">
        <v>7369</v>
      </c>
      <c r="D70" s="209">
        <v>25</v>
      </c>
      <c r="E70" s="214">
        <v>3.3925905821685439E-3</v>
      </c>
      <c r="F70" s="201"/>
    </row>
    <row r="71" spans="1:6" x14ac:dyDescent="0.25">
      <c r="A71" s="209">
        <v>6025</v>
      </c>
      <c r="B71" s="213" t="s">
        <v>259</v>
      </c>
      <c r="C71" s="209">
        <v>4252</v>
      </c>
      <c r="D71" s="209">
        <v>14</v>
      </c>
      <c r="E71" s="214">
        <v>3.292568203198495E-3</v>
      </c>
      <c r="F71" s="201"/>
    </row>
    <row r="72" spans="1:6" x14ac:dyDescent="0.25">
      <c r="A72" s="209">
        <v>6016</v>
      </c>
      <c r="B72" s="213" t="s">
        <v>302</v>
      </c>
      <c r="C72" s="209">
        <v>28000</v>
      </c>
      <c r="D72" s="209">
        <v>69</v>
      </c>
      <c r="E72" s="214">
        <v>2.4642857142857144E-3</v>
      </c>
      <c r="F72" s="201"/>
    </row>
    <row r="73" spans="1:6" x14ac:dyDescent="0.25">
      <c r="A73" s="209">
        <v>2002</v>
      </c>
      <c r="B73" s="213" t="s">
        <v>296</v>
      </c>
      <c r="C73" s="209">
        <v>5065</v>
      </c>
      <c r="D73" s="209">
        <v>11</v>
      </c>
      <c r="E73" s="214">
        <v>2.1717670286278382E-3</v>
      </c>
      <c r="F73" s="201"/>
    </row>
    <row r="74" spans="1:6" x14ac:dyDescent="0.25">
      <c r="A74" s="209">
        <v>1502</v>
      </c>
      <c r="B74" s="213" t="s">
        <v>287</v>
      </c>
      <c r="C74" s="209">
        <v>6710</v>
      </c>
      <c r="D74" s="209">
        <v>12</v>
      </c>
      <c r="E74" s="214">
        <v>1.7883755588673621E-3</v>
      </c>
      <c r="F74" s="201"/>
    </row>
    <row r="75" spans="1:6" x14ac:dyDescent="0.25">
      <c r="A75" s="209">
        <v>4005</v>
      </c>
      <c r="B75" s="213" t="s">
        <v>346</v>
      </c>
      <c r="C75" s="209">
        <v>651</v>
      </c>
      <c r="D75" s="209">
        <v>1</v>
      </c>
      <c r="E75" s="214">
        <v>1.5360983102918587E-3</v>
      </c>
      <c r="F75" s="201"/>
    </row>
    <row r="76" spans="1:6" x14ac:dyDescent="0.25">
      <c r="A76" s="209">
        <v>6011</v>
      </c>
      <c r="B76" s="213" t="s">
        <v>255</v>
      </c>
      <c r="C76" s="209">
        <v>6008</v>
      </c>
      <c r="D76" s="209">
        <v>9</v>
      </c>
      <c r="E76" s="214">
        <v>1.4980026631158455E-3</v>
      </c>
      <c r="F76" s="201"/>
    </row>
    <row r="77" spans="1:6" x14ac:dyDescent="0.25">
      <c r="A77" s="209">
        <v>1202</v>
      </c>
      <c r="B77" s="213" t="s">
        <v>261</v>
      </c>
      <c r="C77" s="209">
        <v>6884</v>
      </c>
      <c r="D77" s="209">
        <v>10</v>
      </c>
      <c r="E77" s="214">
        <v>1.452643811737362E-3</v>
      </c>
      <c r="F77" s="201"/>
    </row>
    <row r="78" spans="1:6" x14ac:dyDescent="0.25">
      <c r="A78" s="209">
        <v>5017</v>
      </c>
      <c r="B78" s="213" t="s">
        <v>308</v>
      </c>
      <c r="C78" s="209">
        <v>17314</v>
      </c>
      <c r="D78" s="209">
        <v>21</v>
      </c>
      <c r="E78" s="214">
        <v>1.212891301836664E-3</v>
      </c>
      <c r="F78" s="201"/>
    </row>
    <row r="79" spans="1:6" x14ac:dyDescent="0.25">
      <c r="A79" s="210">
        <v>4098</v>
      </c>
      <c r="B79" s="215" t="s">
        <v>288</v>
      </c>
      <c r="C79" s="210">
        <v>3514</v>
      </c>
      <c r="D79" s="210">
        <v>4</v>
      </c>
      <c r="E79" s="216">
        <v>1.1383039271485487E-3</v>
      </c>
      <c r="F79" s="201"/>
    </row>
    <row r="80" spans="1:6" x14ac:dyDescent="0.25">
      <c r="A80" s="210">
        <v>6004</v>
      </c>
      <c r="B80" s="215" t="s">
        <v>260</v>
      </c>
      <c r="C80" s="210">
        <v>941</v>
      </c>
      <c r="D80" s="210">
        <v>1</v>
      </c>
      <c r="E80" s="216">
        <v>1.0626992561105207E-3</v>
      </c>
      <c r="F80" s="201"/>
    </row>
    <row r="81" spans="1:6" x14ac:dyDescent="0.25">
      <c r="A81" s="210">
        <v>4018</v>
      </c>
      <c r="B81" s="215" t="s">
        <v>252</v>
      </c>
      <c r="C81" s="210">
        <v>8366</v>
      </c>
      <c r="D81" s="210">
        <v>6</v>
      </c>
      <c r="E81" s="216">
        <v>7.171886206072197E-4</v>
      </c>
      <c r="F81" s="201"/>
    </row>
    <row r="82" spans="1:6" x14ac:dyDescent="0.25">
      <c r="A82" s="210">
        <v>6021</v>
      </c>
      <c r="B82" s="215" t="s">
        <v>241</v>
      </c>
      <c r="C82" s="210">
        <v>17285</v>
      </c>
      <c r="D82" s="210">
        <v>11</v>
      </c>
      <c r="E82" s="216">
        <v>6.3638993346832511E-4</v>
      </c>
      <c r="F82" s="201"/>
    </row>
    <row r="83" spans="1:6" x14ac:dyDescent="0.25">
      <c r="A83" s="210">
        <v>4003</v>
      </c>
      <c r="B83" s="215" t="s">
        <v>336</v>
      </c>
      <c r="C83" s="210">
        <v>3077</v>
      </c>
      <c r="D83" s="210">
        <v>1</v>
      </c>
      <c r="E83" s="216">
        <v>3.2499187520311994E-4</v>
      </c>
      <c r="F83" s="201"/>
    </row>
    <row r="84" spans="1:6" x14ac:dyDescent="0.25">
      <c r="A84" s="210">
        <v>6007</v>
      </c>
      <c r="B84" s="215" t="s">
        <v>245</v>
      </c>
      <c r="C84" s="210">
        <v>17537</v>
      </c>
      <c r="D84" s="210">
        <v>5</v>
      </c>
      <c r="E84" s="216">
        <v>2.8511147858812795E-4</v>
      </c>
      <c r="F84" s="201"/>
    </row>
    <row r="85" spans="1:6" x14ac:dyDescent="0.25">
      <c r="A85" s="210">
        <v>4023</v>
      </c>
      <c r="B85" s="215" t="s">
        <v>249</v>
      </c>
      <c r="C85" s="210">
        <v>7341</v>
      </c>
      <c r="D85" s="210">
        <v>2</v>
      </c>
      <c r="E85" s="216">
        <v>2.7244244653316989E-4</v>
      </c>
      <c r="F85" s="201"/>
    </row>
    <row r="86" spans="1:6" x14ac:dyDescent="0.25">
      <c r="A86" s="210">
        <v>3408</v>
      </c>
      <c r="B86" s="215" t="s">
        <v>313</v>
      </c>
      <c r="C86" s="210">
        <v>5711</v>
      </c>
      <c r="D86" s="210">
        <v>1</v>
      </c>
      <c r="E86" s="216">
        <v>1.7510068289266329E-4</v>
      </c>
      <c r="F86" s="201"/>
    </row>
    <row r="87" spans="1:6" x14ac:dyDescent="0.25">
      <c r="A87" s="210">
        <v>4024</v>
      </c>
      <c r="B87" s="215" t="s">
        <v>289</v>
      </c>
      <c r="C87" s="210">
        <v>67458</v>
      </c>
      <c r="D87" s="210">
        <v>2</v>
      </c>
      <c r="E87" s="216">
        <v>2.9648077322185657E-5</v>
      </c>
      <c r="F87" s="201"/>
    </row>
    <row r="88" spans="1:6" x14ac:dyDescent="0.25">
      <c r="A88" s="210">
        <v>4026</v>
      </c>
      <c r="B88" s="215" t="s">
        <v>262</v>
      </c>
      <c r="C88" s="210">
        <v>1737</v>
      </c>
      <c r="D88" s="210">
        <v>0</v>
      </c>
      <c r="E88" s="216">
        <v>0</v>
      </c>
      <c r="F88" s="201"/>
    </row>
    <row r="89" spans="1:6" x14ac:dyDescent="0.25">
      <c r="A89" s="210">
        <v>5201</v>
      </c>
      <c r="B89" s="215" t="s">
        <v>315</v>
      </c>
      <c r="C89" s="210">
        <v>1795</v>
      </c>
      <c r="D89" s="210">
        <v>0</v>
      </c>
      <c r="E89" s="216">
        <v>0</v>
      </c>
      <c r="F89" s="201"/>
    </row>
    <row r="90" spans="1:6" x14ac:dyDescent="0.25">
      <c r="A90" s="202">
        <v>5601</v>
      </c>
      <c r="B90" s="202" t="s">
        <v>344</v>
      </c>
      <c r="C90" s="202">
        <v>0</v>
      </c>
      <c r="D90" s="139">
        <v>0</v>
      </c>
      <c r="E90" s="200" t="s">
        <v>304</v>
      </c>
      <c r="F90"/>
    </row>
    <row r="91" spans="1:6" x14ac:dyDescent="0.25">
      <c r="F91"/>
    </row>
    <row r="92" spans="1:6" x14ac:dyDescent="0.25">
      <c r="F92"/>
    </row>
    <row r="93" spans="1:6" x14ac:dyDescent="0.25">
      <c r="F93" s="201"/>
    </row>
    <row r="94" spans="1:6" x14ac:dyDescent="0.25">
      <c r="F94" s="201"/>
    </row>
    <row r="95" spans="1:6" x14ac:dyDescent="0.25">
      <c r="A95" s="201"/>
      <c r="B95" s="204"/>
      <c r="C95" s="201"/>
      <c r="D95" s="201"/>
      <c r="E95" s="205"/>
    </row>
    <row r="96" spans="1:6" x14ac:dyDescent="0.25">
      <c r="A96" s="201"/>
      <c r="B96" s="204"/>
      <c r="C96" s="201"/>
      <c r="D96" s="201"/>
      <c r="E96" s="205"/>
    </row>
    <row r="97" spans="1:7" x14ac:dyDescent="0.25">
      <c r="A97" s="201"/>
      <c r="B97" s="204"/>
      <c r="C97" s="201"/>
      <c r="D97" s="201"/>
      <c r="E97" s="205"/>
    </row>
    <row r="98" spans="1:7" x14ac:dyDescent="0.25">
      <c r="A98" s="201"/>
      <c r="B98" s="204"/>
      <c r="C98" s="201"/>
      <c r="D98" s="201"/>
      <c r="E98" s="205"/>
    </row>
    <row r="99" spans="1:7" x14ac:dyDescent="0.25">
      <c r="A99" s="201"/>
      <c r="B99" s="204"/>
      <c r="C99" s="201"/>
      <c r="D99" s="201"/>
      <c r="E99" s="205"/>
    </row>
    <row r="100" spans="1:7" x14ac:dyDescent="0.25">
      <c r="A100" s="201"/>
      <c r="B100" s="204"/>
      <c r="C100" s="201"/>
      <c r="D100" s="201"/>
      <c r="E100" s="205"/>
      <c r="F100" s="201"/>
      <c r="G100" s="204"/>
    </row>
    <row r="101" spans="1:7" x14ac:dyDescent="0.25">
      <c r="A101" s="201"/>
      <c r="B101" s="204"/>
      <c r="C101" s="201"/>
      <c r="D101" s="201"/>
      <c r="E101" s="205"/>
      <c r="F101" s="201"/>
      <c r="G101" s="204"/>
    </row>
    <row r="102" spans="1:7" x14ac:dyDescent="0.25">
      <c r="A102" s="201"/>
      <c r="B102" s="204"/>
      <c r="C102" s="201"/>
      <c r="D102" s="201"/>
      <c r="E102" s="205"/>
      <c r="F102" s="201"/>
      <c r="G102" s="204"/>
    </row>
    <row r="103" spans="1:7" x14ac:dyDescent="0.25">
      <c r="F103" s="201"/>
      <c r="G103" s="204"/>
    </row>
    <row r="104" spans="1:7" x14ac:dyDescent="0.25">
      <c r="F104" s="201"/>
      <c r="G104" s="204"/>
    </row>
    <row r="105" spans="1:7" x14ac:dyDescent="0.25">
      <c r="F105" s="201"/>
      <c r="G105" s="204"/>
    </row>
    <row r="106" spans="1:7" x14ac:dyDescent="0.25">
      <c r="F106" s="201"/>
      <c r="G106" s="204"/>
    </row>
    <row r="107" spans="1:7" x14ac:dyDescent="0.25">
      <c r="F107" s="201"/>
      <c r="G107" s="20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рейтинг МО на 01.10.2020</vt:lpstr>
      <vt:lpstr>ЭЛН на 01.10.2020</vt:lpstr>
      <vt:lpstr>ИПРА</vt:lpstr>
      <vt:lpstr>телемедицинские консультации</vt:lpstr>
      <vt:lpstr>МСЭ</vt:lpstr>
      <vt:lpstr>057 0101-3009 Направления</vt:lpstr>
      <vt:lpstr>Госпитализации 01.01.-30.09</vt:lpstr>
      <vt:lpstr>Лист1</vt:lpstr>
      <vt:lpstr>МСЭ!Заголовки_для_печати</vt:lpstr>
      <vt:lpstr>'рейтинг МО на 01.10.2020'!Заголовки_для_печати</vt:lpstr>
      <vt:lpstr>МСЭ!Область_печати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Лютиков Павел Анатольевич</dc:creator>
  <cp:lastModifiedBy>Ноздрина Анна Владимировна</cp:lastModifiedBy>
  <cp:lastPrinted>2020-10-19T07:43:00Z</cp:lastPrinted>
  <dcterms:created xsi:type="dcterms:W3CDTF">2020-05-27T12:58:33Z</dcterms:created>
  <dcterms:modified xsi:type="dcterms:W3CDTF">2020-10-20T12:24:13Z</dcterms:modified>
</cp:coreProperties>
</file>